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60" windowWidth="28275" windowHeight="12015"/>
  </bookViews>
  <sheets>
    <sheet name="Munka1" sheetId="1" r:id="rId1"/>
    <sheet name="Munka2" sheetId="2" r:id="rId2"/>
    <sheet name="Munka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W21" i="1"/>
  <c r="U21"/>
  <c r="T21"/>
  <c r="S21"/>
  <c r="P21"/>
  <c r="I21"/>
  <c r="H21"/>
  <c r="G21"/>
  <c r="F21"/>
  <c r="J21" s="1"/>
  <c r="W20"/>
  <c r="U20"/>
  <c r="T20"/>
  <c r="S20"/>
  <c r="P20"/>
  <c r="I20"/>
  <c r="H20"/>
  <c r="G20"/>
  <c r="F20"/>
  <c r="J20" s="1"/>
  <c r="W19"/>
  <c r="S19"/>
  <c r="P19"/>
  <c r="I19"/>
  <c r="H19"/>
  <c r="G19"/>
  <c r="F19"/>
  <c r="J19" s="1"/>
  <c r="W18"/>
  <c r="S18"/>
  <c r="P18"/>
  <c r="I18"/>
  <c r="H18"/>
  <c r="G18"/>
  <c r="F18"/>
  <c r="J18" s="1"/>
  <c r="W17"/>
  <c r="S17"/>
  <c r="Q17"/>
  <c r="T17" s="1"/>
  <c r="U17" s="1"/>
  <c r="P17"/>
  <c r="Q21" s="1"/>
  <c r="I17"/>
  <c r="I22" s="1"/>
  <c r="H17"/>
  <c r="H22" s="1"/>
  <c r="G17"/>
  <c r="G22" s="1"/>
  <c r="F17"/>
  <c r="F22" s="1"/>
  <c r="W14"/>
  <c r="S14"/>
  <c r="P14"/>
  <c r="I14"/>
  <c r="H14"/>
  <c r="G14"/>
  <c r="F14"/>
  <c r="J14" s="1"/>
  <c r="W13"/>
  <c r="S13"/>
  <c r="P13"/>
  <c r="I13"/>
  <c r="H13"/>
  <c r="G13"/>
  <c r="F13"/>
  <c r="J13" s="1"/>
  <c r="W12"/>
  <c r="S12"/>
  <c r="P12"/>
  <c r="I12"/>
  <c r="H12"/>
  <c r="G12"/>
  <c r="F12"/>
  <c r="J12" s="1"/>
  <c r="W11"/>
  <c r="S11"/>
  <c r="P11"/>
  <c r="Q14" s="1"/>
  <c r="T14" s="1"/>
  <c r="U14" s="1"/>
  <c r="I11"/>
  <c r="I15" s="1"/>
  <c r="H11"/>
  <c r="H15" s="1"/>
  <c r="G11"/>
  <c r="G15" s="1"/>
  <c r="F11"/>
  <c r="F15" s="1"/>
  <c r="W7"/>
  <c r="S7"/>
  <c r="Q7"/>
  <c r="T7" s="1"/>
  <c r="U7" s="1"/>
  <c r="P7"/>
  <c r="I7"/>
  <c r="H7"/>
  <c r="G7"/>
  <c r="F7"/>
  <c r="J7" s="1"/>
  <c r="W6"/>
  <c r="S6"/>
  <c r="Q6"/>
  <c r="T6" s="1"/>
  <c r="U6" s="1"/>
  <c r="P6"/>
  <c r="I6"/>
  <c r="I8" s="1"/>
  <c r="H6"/>
  <c r="H8" s="1"/>
  <c r="G6"/>
  <c r="G8" s="1"/>
  <c r="F6"/>
  <c r="F8" s="1"/>
  <c r="W3"/>
  <c r="S3"/>
  <c r="P3"/>
  <c r="I3"/>
  <c r="H3"/>
  <c r="G3"/>
  <c r="F3"/>
  <c r="J3" s="1"/>
  <c r="W2"/>
  <c r="S2"/>
  <c r="P2"/>
  <c r="Q3" s="1"/>
  <c r="T3" s="1"/>
  <c r="U3" s="1"/>
  <c r="I2"/>
  <c r="I4" s="1"/>
  <c r="H2"/>
  <c r="H4" s="1"/>
  <c r="G2"/>
  <c r="G4" s="1"/>
  <c r="F2"/>
  <c r="F4" s="1"/>
  <c r="J2" l="1"/>
  <c r="J11"/>
  <c r="Q2"/>
  <c r="T2" s="1"/>
  <c r="U2" s="1"/>
  <c r="Q11"/>
  <c r="T11" s="1"/>
  <c r="U11" s="1"/>
  <c r="Q12"/>
  <c r="T12" s="1"/>
  <c r="U12" s="1"/>
  <c r="Q13"/>
  <c r="T13" s="1"/>
  <c r="U13" s="1"/>
  <c r="J6"/>
  <c r="J17"/>
  <c r="Q18"/>
  <c r="T18" s="1"/>
  <c r="U18" s="1"/>
  <c r="Q19"/>
  <c r="T19" s="1"/>
  <c r="U19" s="1"/>
  <c r="Q20"/>
  <c r="J4" l="1"/>
  <c r="K2"/>
  <c r="J15"/>
  <c r="J8"/>
  <c r="K6"/>
  <c r="J22"/>
  <c r="K22" l="1"/>
  <c r="K21"/>
  <c r="K19"/>
  <c r="K20"/>
  <c r="K18"/>
  <c r="K15"/>
  <c r="K13"/>
  <c r="K14"/>
  <c r="K12"/>
  <c r="K8"/>
  <c r="K7"/>
  <c r="K4"/>
  <c r="K3"/>
  <c r="K17"/>
  <c r="K11"/>
</calcChain>
</file>

<file path=xl/sharedStrings.xml><?xml version="1.0" encoding="utf-8"?>
<sst xmlns="http://schemas.openxmlformats.org/spreadsheetml/2006/main" count="149" uniqueCount="78">
  <si>
    <t>OEP_TTT</t>
  </si>
  <si>
    <t>OEP_TK</t>
  </si>
  <si>
    <t>OEP_NEV</t>
  </si>
  <si>
    <t>OEP_KSZ</t>
  </si>
  <si>
    <t>DOT</t>
  </si>
  <si>
    <t>2020/ szeptember</t>
  </si>
  <si>
    <t>2020/ október</t>
  </si>
  <si>
    <t>2020/ november</t>
  </si>
  <si>
    <t>2020/ december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</si>
  <si>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</si>
  <si>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</si>
  <si>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</si>
  <si>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</si>
  <si>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</si>
  <si>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</si>
  <si>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</si>
  <si>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</si>
  <si>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</si>
  <si>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</si>
  <si>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</si>
  <si>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</si>
  <si>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</si>
  <si>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</si>
  <si>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</si>
  <si>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</si>
  <si>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</si>
  <si>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</si>
  <si>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</si>
  <si>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</si>
  <si>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</si>
  <si>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</si>
  <si>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</si>
  <si>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OGYI-T-04428/04</t>
  </si>
  <si>
    <t>FRAGMIN 2500 NE/0,2 ML OLDATOS INJEKCIÓ ELŐRETÖLTÖTT FECSKENDŐBEN</t>
  </si>
  <si>
    <t>10x0,2ml előretöltött fecskendőben</t>
  </si>
  <si>
    <t>4/a1,4/a2</t>
  </si>
  <si>
    <t>57.</t>
  </si>
  <si>
    <t>dalteparin</t>
  </si>
  <si>
    <t>parenteralis</t>
  </si>
  <si>
    <t>NE</t>
  </si>
  <si>
    <t>Pfizer Kft.</t>
  </si>
  <si>
    <t>OGYI-T-04097/02</t>
  </si>
  <si>
    <t>CLEXANE 2000 NE/0,2 ML (20 MG) OLDATOS INJEKCIÓ ELŐRETÖLTÖTT FECSKENDŐBEN</t>
  </si>
  <si>
    <t>enoxaparin</t>
  </si>
  <si>
    <t>SANOFI-AVENTIS Zrt.</t>
  </si>
  <si>
    <t>OGYI-T-04428/06</t>
  </si>
  <si>
    <t>FRAGMIN 5000 NE/0,2 ML OLDATOS INJEKCIÓ ELŐRETÖLTÖTT FECSKENDŐBEN</t>
  </si>
  <si>
    <t>4/b1,4/b2</t>
  </si>
  <si>
    <t>OGYI-T-04097/04</t>
  </si>
  <si>
    <t>CLEXANE 4000 NE/0,4 ML (40 MG) OLDATOS INJEKCIÓ ELŐRETÖLTÖTT FECSKENDŐBEN</t>
  </si>
  <si>
    <t>10x0,4ml előretöltött fecskendőben</t>
  </si>
  <si>
    <t>OGYI-T-04428/08</t>
  </si>
  <si>
    <t>FRAGMIN 7500 NE/0,3 ML OLDATOS INJEKCIÓ ELŐRETÖLTÖTT FECSKENDŐBEN</t>
  </si>
  <si>
    <t>10x0,3ml előretöltött fecskendőben</t>
  </si>
  <si>
    <t>4/c1</t>
  </si>
  <si>
    <t>OGYI-T-04097/06</t>
  </si>
  <si>
    <t>CLEXANE 6000 NE/0,6 ML (60 MG) OLDATOS INJEKCIÓ ELŐRETÖLTÖTT FECSKENDŐBEN</t>
  </si>
  <si>
    <t>10x0,6ml előretöltött fecskendőben</t>
  </si>
  <si>
    <t>OGYI-T-04428/10</t>
  </si>
  <si>
    <t>FRAGMIN 10.000 NE/0,4 ML OLDATOS INJEKCIÓ ELŐRETÖLTÖTT FECSKENDŐBEN</t>
  </si>
  <si>
    <t>5x0,4ml előretöltött fecskendőben</t>
  </si>
  <si>
    <t>OGYI-T-04097/08</t>
  </si>
  <si>
    <t>CLEXANE 8000 NE/0,8 ML (80 MG) OLDATOS INJEKCIÓ ELŐRETÖLTÖTT FECSKENDŐBEN</t>
  </si>
  <si>
    <t>10x0,8ml előretöltött fecskendőben</t>
  </si>
  <si>
    <t>OGYI-T-04428/12</t>
  </si>
  <si>
    <t>FRAGMIN 12.500 NE/0,5 ML OLDATOS INJEKCIÓ ELŐRETÖLTÖTT FECSKENDŐBEN</t>
  </si>
  <si>
    <t>5x0,5ml előretöltött fecskendőben</t>
  </si>
  <si>
    <t>OGYI-T-04097/10</t>
  </si>
  <si>
    <t>CLEXANE 10000 NE/1,0 ML (100 MG) OLDATOS INJEKCIÓ ELŐRETÖLTÖTT FECSKENDŐBEN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</si>
  <si>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</si>
  <si>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</si>
  <si>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</si>
  <si>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</si>
  <si>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OGYI-T-04097/13</t>
  </si>
  <si>
    <t>CLEXANE FORTE 120 MG/0,8 ML OLDATOS INJEKCIÓ ELŐRETÖLTÖTT FECSKENDŐBEN</t>
  </si>
  <si>
    <t>OGYI-T-04097/15</t>
  </si>
  <si>
    <t>CLEXANE FORTE 150 MG/1,0 ML OLDATOS INJEKCIÓ ELŐRETÖLTÖTT FECSKENDŐBEN</t>
  </si>
  <si>
    <t>10x1,0ml előretöltött fecskendőben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</si>
</sst>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1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i/>
      <u/>
      <sz val="10"/>
      <color indexed="8"/>
      <name val="Calibri"/>
      <family val="2"/>
      <charset val="238"/>
      <scheme val="minor"/>
    </font>
    <font>
      <u/>
      <sz val="10"/>
      <color indexed="8"/>
      <name val="Calibri"/>
      <family val="2"/>
      <charset val="238"/>
      <scheme val="minor"/>
    </font>
    <font>
      <b/>
      <i/>
      <u/>
      <sz val="10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0" fontId="3" fillId="0" borderId="0"/>
    <xf numFmtId="9" fontId="7" fillId="0" borderId="0" applyFont="0" applyFill="0" applyBorder="0" applyAlignment="0" applyProtection="0"/>
  </cellStyleXfs>
  <cellXfs count="118">
    <xf numFmtId="0" fontId="0" fillId="0" borderId="0" xfId="0"/>
    <xf numFmtId="0" fontId="4" fillId="2" borderId="1" xfId="3" applyFont="1" applyFill="1" applyBorder="1" applyAlignment="1">
      <alignment horizontal="center" vertical="center"/>
    </xf>
    <xf numFmtId="164" fontId="5" fillId="2" borderId="2" xfId="1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/>
    </xf>
    <xf numFmtId="164" fontId="4" fillId="2" borderId="1" xfId="4" applyNumberFormat="1" applyFont="1" applyFill="1" applyBorder="1" applyAlignment="1">
      <alignment horizontal="center" vertical="center"/>
    </xf>
    <xf numFmtId="0" fontId="4" fillId="2" borderId="1" xfId="5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8" fillId="0" borderId="1" xfId="3" applyNumberFormat="1" applyFont="1" applyFill="1" applyBorder="1" applyAlignment="1"/>
    <xf numFmtId="0" fontId="8" fillId="0" borderId="1" xfId="3" applyFont="1" applyFill="1" applyBorder="1" applyAlignment="1"/>
    <xf numFmtId="0" fontId="4" fillId="0" borderId="1" xfId="3" applyFont="1" applyFill="1" applyBorder="1" applyAlignment="1"/>
    <xf numFmtId="164" fontId="6" fillId="0" borderId="1" xfId="1" applyNumberFormat="1" applyFont="1" applyFill="1" applyBorder="1" applyAlignment="1"/>
    <xf numFmtId="165" fontId="6" fillId="3" borderId="1" xfId="6" applyNumberFormat="1" applyFont="1" applyFill="1" applyBorder="1" applyAlignment="1"/>
    <xf numFmtId="166" fontId="8" fillId="0" borderId="1" xfId="4" applyNumberFormat="1" applyFont="1" applyFill="1" applyBorder="1" applyAlignment="1"/>
    <xf numFmtId="164" fontId="8" fillId="0" borderId="1" xfId="4" applyNumberFormat="1" applyFont="1" applyFill="1" applyBorder="1" applyAlignment="1">
      <alignment horizontal="right"/>
    </xf>
    <xf numFmtId="164" fontId="8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5" applyFont="1" applyFill="1" applyBorder="1" applyAlignment="1"/>
    <xf numFmtId="0" fontId="8" fillId="0" borderId="1" xfId="3" applyFont="1" applyFill="1" applyBorder="1" applyAlignment="1">
      <alignment horizontal="right"/>
    </xf>
    <xf numFmtId="0" fontId="8" fillId="0" borderId="1" xfId="3" applyFont="1" applyFill="1" applyBorder="1" applyAlignment="1">
      <alignment horizontal="left"/>
    </xf>
    <xf numFmtId="0" fontId="4" fillId="0" borderId="0" xfId="0" applyFont="1" applyFill="1" applyAlignment="1"/>
    <xf numFmtId="0" fontId="6" fillId="0" borderId="1" xfId="3" applyNumberFormat="1" applyFont="1" applyFill="1" applyBorder="1" applyAlignment="1"/>
    <xf numFmtId="0" fontId="6" fillId="0" borderId="1" xfId="3" applyFont="1" applyFill="1" applyBorder="1" applyAlignment="1"/>
    <xf numFmtId="0" fontId="9" fillId="0" borderId="1" xfId="3" applyFont="1" applyFill="1" applyBorder="1" applyAlignment="1"/>
    <xf numFmtId="166" fontId="6" fillId="0" borderId="1" xfId="4" applyNumberFormat="1" applyFont="1" applyFill="1" applyBorder="1" applyAlignment="1"/>
    <xf numFmtId="164" fontId="6" fillId="0" borderId="1" xfId="4" applyNumberFormat="1" applyFont="1" applyFill="1" applyBorder="1" applyAlignment="1">
      <alignment horizontal="right"/>
    </xf>
    <xf numFmtId="164" fontId="9" fillId="0" borderId="1" xfId="4" applyNumberFormat="1" applyFont="1" applyFill="1" applyBorder="1" applyAlignment="1">
      <alignment horizontal="right"/>
    </xf>
    <xf numFmtId="166" fontId="9" fillId="0" borderId="1" xfId="4" applyNumberFormat="1" applyFont="1" applyFill="1" applyBorder="1" applyAlignment="1"/>
    <xf numFmtId="164" fontId="9" fillId="0" borderId="1" xfId="1" applyNumberFormat="1" applyFont="1" applyFill="1" applyBorder="1" applyAlignment="1"/>
    <xf numFmtId="164" fontId="6" fillId="0" borderId="1" xfId="1" applyNumberFormat="1" applyFont="1" applyFill="1" applyBorder="1" applyAlignment="1">
      <alignment horizontal="right"/>
    </xf>
    <xf numFmtId="0" fontId="6" fillId="0" borderId="1" xfId="5" applyFont="1" applyFill="1" applyBorder="1" applyAlignment="1"/>
    <xf numFmtId="0" fontId="6" fillId="0" borderId="1" xfId="3" applyFont="1" applyFill="1" applyBorder="1" applyAlignment="1">
      <alignment horizontal="right"/>
    </xf>
    <xf numFmtId="0" fontId="6" fillId="0" borderId="1" xfId="3" applyFont="1" applyFill="1" applyBorder="1" applyAlignment="1">
      <alignment horizontal="left"/>
    </xf>
    <xf numFmtId="0" fontId="6" fillId="0" borderId="0" xfId="0" applyFont="1" applyFill="1" applyAlignment="1"/>
    <xf numFmtId="1" fontId="8" fillId="0" borderId="1" xfId="3" applyNumberFormat="1" applyFont="1" applyFill="1" applyBorder="1" applyAlignment="1"/>
    <xf numFmtId="165" fontId="4" fillId="3" borderId="1" xfId="6" applyNumberFormat="1" applyFont="1" applyFill="1" applyBorder="1" applyAlignment="1"/>
    <xf numFmtId="1" fontId="9" fillId="0" borderId="1" xfId="3" applyNumberFormat="1" applyFont="1" applyFill="1" applyBorder="1" applyAlignment="1"/>
    <xf numFmtId="165" fontId="9" fillId="3" borderId="1" xfId="3" applyNumberFormat="1" applyFont="1" applyFill="1" applyBorder="1" applyAlignment="1">
      <alignment horizontal="center"/>
    </xf>
    <xf numFmtId="0" fontId="9" fillId="0" borderId="1" xfId="3" applyFont="1" applyFill="1" applyBorder="1" applyAlignment="1">
      <alignment horizontal="right"/>
    </xf>
    <xf numFmtId="0" fontId="9" fillId="0" borderId="1" xfId="3" applyFont="1" applyFill="1" applyBorder="1" applyAlignment="1">
      <alignment horizontal="left"/>
    </xf>
    <xf numFmtId="0" fontId="4" fillId="4" borderId="0" xfId="0" applyFont="1" applyFill="1" applyAlignment="1"/>
    <xf numFmtId="0" fontId="6" fillId="4" borderId="1" xfId="3" applyNumberFormat="1" applyFont="1" applyFill="1" applyBorder="1" applyAlignment="1"/>
    <xf numFmtId="0" fontId="6" fillId="4" borderId="1" xfId="3" applyFont="1" applyFill="1" applyBorder="1" applyAlignment="1"/>
    <xf numFmtId="0" fontId="9" fillId="4" borderId="1" xfId="3" applyFont="1" applyFill="1" applyBorder="1" applyAlignment="1"/>
    <xf numFmtId="166" fontId="6" fillId="4" borderId="1" xfId="4" applyNumberFormat="1" applyFont="1" applyFill="1" applyBorder="1" applyAlignment="1"/>
    <xf numFmtId="164" fontId="6" fillId="4" borderId="1" xfId="4" applyNumberFormat="1" applyFont="1" applyFill="1" applyBorder="1" applyAlignment="1">
      <alignment horizontal="right"/>
    </xf>
    <xf numFmtId="164" fontId="6" fillId="4" borderId="1" xfId="1" applyNumberFormat="1" applyFont="1" applyFill="1" applyBorder="1" applyAlignment="1">
      <alignment horizontal="right"/>
    </xf>
    <xf numFmtId="0" fontId="6" fillId="4" borderId="1" xfId="5" applyFont="1" applyFill="1" applyBorder="1" applyAlignment="1"/>
    <xf numFmtId="0" fontId="6" fillId="4" borderId="1" xfId="3" applyFont="1" applyFill="1" applyBorder="1" applyAlignment="1">
      <alignment horizontal="right"/>
    </xf>
    <xf numFmtId="0" fontId="6" fillId="4" borderId="1" xfId="3" applyFont="1" applyFill="1" applyBorder="1" applyAlignment="1">
      <alignment horizontal="left"/>
    </xf>
    <xf numFmtId="0" fontId="6" fillId="4" borderId="0" xfId="0" applyFont="1" applyFill="1" applyAlignment="1"/>
    <xf numFmtId="166" fontId="4" fillId="0" borderId="1" xfId="4" applyNumberFormat="1" applyFont="1" applyFill="1" applyBorder="1" applyAlignment="1"/>
    <xf numFmtId="9" fontId="9" fillId="5" borderId="1" xfId="2" applyFont="1" applyFill="1" applyBorder="1" applyAlignment="1">
      <alignment horizontal="right"/>
    </xf>
    <xf numFmtId="9" fontId="9" fillId="3" borderId="1" xfId="6" applyFont="1" applyFill="1" applyBorder="1" applyAlignment="1">
      <alignment horizontal="center"/>
    </xf>
    <xf numFmtId="49" fontId="9" fillId="5" borderId="1" xfId="4" applyNumberFormat="1" applyFont="1" applyFill="1" applyBorder="1" applyAlignment="1">
      <alignment horizontal="right"/>
    </xf>
    <xf numFmtId="0" fontId="4" fillId="5" borderId="1" xfId="3" applyNumberFormat="1" applyFont="1" applyFill="1" applyBorder="1" applyAlignment="1"/>
    <xf numFmtId="0" fontId="4" fillId="5" borderId="1" xfId="3" applyFont="1" applyFill="1" applyBorder="1" applyAlignment="1"/>
    <xf numFmtId="0" fontId="8" fillId="5" borderId="1" xfId="3" applyFont="1" applyFill="1" applyBorder="1" applyAlignment="1"/>
    <xf numFmtId="166" fontId="4" fillId="5" borderId="1" xfId="4" applyNumberFormat="1" applyFont="1" applyFill="1" applyBorder="1" applyAlignment="1"/>
    <xf numFmtId="164" fontId="4" fillId="5" borderId="1" xfId="4" applyNumberFormat="1" applyFont="1" applyFill="1" applyBorder="1" applyAlignment="1">
      <alignment horizontal="right"/>
    </xf>
    <xf numFmtId="164" fontId="4" fillId="5" borderId="1" xfId="1" applyNumberFormat="1" applyFont="1" applyFill="1" applyBorder="1" applyAlignment="1">
      <alignment horizontal="right"/>
    </xf>
    <xf numFmtId="0" fontId="4" fillId="5" borderId="1" xfId="5" applyFont="1" applyFill="1" applyBorder="1" applyAlignment="1"/>
    <xf numFmtId="0" fontId="4" fillId="5" borderId="1" xfId="3" applyFont="1" applyFill="1" applyBorder="1" applyAlignment="1">
      <alignment horizontal="right"/>
    </xf>
    <xf numFmtId="0" fontId="4" fillId="5" borderId="1" xfId="3" applyFont="1" applyFill="1" applyBorder="1" applyAlignment="1">
      <alignment horizontal="left"/>
    </xf>
    <xf numFmtId="0" fontId="4" fillId="5" borderId="0" xfId="0" applyFont="1" applyFill="1" applyAlignment="1"/>
    <xf numFmtId="0" fontId="6" fillId="5" borderId="1" xfId="3" applyNumberFormat="1" applyFont="1" applyFill="1" applyBorder="1" applyAlignment="1"/>
    <xf numFmtId="0" fontId="6" fillId="5" borderId="1" xfId="3" applyFont="1" applyFill="1" applyBorder="1" applyAlignment="1"/>
    <xf numFmtId="0" fontId="9" fillId="5" borderId="1" xfId="3" applyFont="1" applyFill="1" applyBorder="1" applyAlignment="1"/>
    <xf numFmtId="166" fontId="6" fillId="5" borderId="1" xfId="4" applyNumberFormat="1" applyFont="1" applyFill="1" applyBorder="1" applyAlignment="1"/>
    <xf numFmtId="164" fontId="6" fillId="5" borderId="1" xfId="4" applyNumberFormat="1" applyFont="1" applyFill="1" applyBorder="1" applyAlignment="1">
      <alignment horizontal="right"/>
    </xf>
    <xf numFmtId="164" fontId="6" fillId="5" borderId="1" xfId="1" applyNumberFormat="1" applyFont="1" applyFill="1" applyBorder="1" applyAlignment="1">
      <alignment horizontal="right"/>
    </xf>
    <xf numFmtId="0" fontId="6" fillId="5" borderId="1" xfId="5" applyFont="1" applyFill="1" applyBorder="1" applyAlignment="1"/>
    <xf numFmtId="0" fontId="6" fillId="5" borderId="1" xfId="3" applyFont="1" applyFill="1" applyBorder="1" applyAlignment="1">
      <alignment horizontal="right"/>
    </xf>
    <xf numFmtId="0" fontId="6" fillId="5" borderId="1" xfId="3" applyFont="1" applyFill="1" applyBorder="1" applyAlignment="1">
      <alignment horizontal="left"/>
    </xf>
    <xf numFmtId="0" fontId="6" fillId="5" borderId="0" xfId="0" applyFont="1" applyFill="1" applyAlignment="1"/>
    <xf numFmtId="0" fontId="9" fillId="5" borderId="1" xfId="3" applyNumberFormat="1" applyFont="1" applyFill="1" applyBorder="1" applyAlignment="1"/>
    <xf numFmtId="166" fontId="9" fillId="5" borderId="1" xfId="4" applyNumberFormat="1" applyFont="1" applyFill="1" applyBorder="1" applyAlignment="1"/>
    <xf numFmtId="164" fontId="9" fillId="5" borderId="1" xfId="4" applyNumberFormat="1" applyFont="1" applyFill="1" applyBorder="1" applyAlignment="1">
      <alignment horizontal="right"/>
    </xf>
    <xf numFmtId="164" fontId="9" fillId="5" borderId="1" xfId="1" applyNumberFormat="1" applyFont="1" applyFill="1" applyBorder="1" applyAlignment="1">
      <alignment horizontal="right"/>
    </xf>
    <xf numFmtId="0" fontId="9" fillId="5" borderId="1" xfId="5" applyFont="1" applyFill="1" applyBorder="1" applyAlignment="1"/>
    <xf numFmtId="0" fontId="9" fillId="5" borderId="1" xfId="3" applyFont="1" applyFill="1" applyBorder="1" applyAlignment="1">
      <alignment horizontal="right"/>
    </xf>
    <xf numFmtId="0" fontId="9" fillId="5" borderId="1" xfId="3" applyFont="1" applyFill="1" applyBorder="1" applyAlignment="1">
      <alignment horizontal="left"/>
    </xf>
    <xf numFmtId="0" fontId="9" fillId="5" borderId="0" xfId="0" applyFont="1" applyFill="1" applyAlignment="1"/>
    <xf numFmtId="0" fontId="2" fillId="0" borderId="0" xfId="0" applyFont="1"/>
    <xf numFmtId="166" fontId="10" fillId="0" borderId="1" xfId="4" applyNumberFormat="1" applyFont="1" applyFill="1" applyBorder="1" applyAlignment="1"/>
    <xf numFmtId="164" fontId="10" fillId="0" borderId="1" xfId="4" applyNumberFormat="1" applyFont="1" applyFill="1" applyBorder="1" applyAlignment="1">
      <alignment horizontal="right"/>
    </xf>
    <xf numFmtId="0" fontId="10" fillId="0" borderId="1" xfId="3" applyFont="1" applyFill="1" applyBorder="1" applyAlignment="1"/>
    <xf numFmtId="0" fontId="10" fillId="0" borderId="1" xfId="3" applyFont="1" applyFill="1" applyBorder="1" applyAlignment="1">
      <alignment horizontal="right"/>
    </xf>
    <xf numFmtId="0" fontId="10" fillId="0" borderId="1" xfId="3" applyFont="1" applyFill="1" applyBorder="1" applyAlignment="1">
      <alignment horizontal="left"/>
    </xf>
    <xf numFmtId="1" fontId="6" fillId="0" borderId="1" xfId="3" applyNumberFormat="1" applyFont="1" applyFill="1" applyBorder="1" applyAlignment="1"/>
    <xf numFmtId="9" fontId="6" fillId="3" borderId="1" xfId="6" applyFont="1" applyFill="1" applyBorder="1" applyAlignment="1">
      <alignment horizontal="center"/>
    </xf>
    <xf numFmtId="0" fontId="4" fillId="0" borderId="1" xfId="3" applyNumberFormat="1" applyFont="1" applyFill="1" applyBorder="1" applyAlignment="1"/>
    <xf numFmtId="165" fontId="10" fillId="3" borderId="1" xfId="6" applyNumberFormat="1" applyFont="1" applyFill="1" applyBorder="1" applyAlignment="1"/>
    <xf numFmtId="164" fontId="4" fillId="0" borderId="1" xfId="4" applyNumberFormat="1" applyFont="1" applyFill="1" applyBorder="1" applyAlignment="1">
      <alignment horizontal="right"/>
    </xf>
    <xf numFmtId="0" fontId="4" fillId="0" borderId="1" xfId="3" applyFont="1" applyFill="1" applyBorder="1" applyAlignment="1">
      <alignment horizontal="right"/>
    </xf>
    <xf numFmtId="0" fontId="4" fillId="0" borderId="1" xfId="3" applyFont="1" applyFill="1" applyBorder="1" applyAlignment="1">
      <alignment horizontal="left"/>
    </xf>
    <xf numFmtId="0" fontId="10" fillId="0" borderId="0" xfId="0" applyFont="1" applyFill="1" applyAlignment="1"/>
    <xf numFmtId="165" fontId="11" fillId="3" borderId="1" xfId="6" applyNumberFormat="1" applyFont="1" applyFill="1" applyBorder="1" applyAlignment="1"/>
    <xf numFmtId="0" fontId="11" fillId="0" borderId="0" xfId="0" applyFont="1" applyFill="1" applyAlignment="1"/>
    <xf numFmtId="0" fontId="12" fillId="0" borderId="1" xfId="3" applyNumberFormat="1" applyFont="1" applyFill="1" applyBorder="1" applyAlignment="1"/>
    <xf numFmtId="0" fontId="12" fillId="0" borderId="1" xfId="3" applyFont="1" applyFill="1" applyBorder="1" applyAlignment="1"/>
    <xf numFmtId="0" fontId="13" fillId="0" borderId="1" xfId="3" applyFont="1" applyFill="1" applyBorder="1" applyAlignment="1"/>
    <xf numFmtId="166" fontId="12" fillId="0" borderId="1" xfId="4" applyNumberFormat="1" applyFont="1" applyFill="1" applyBorder="1" applyAlignment="1"/>
    <xf numFmtId="164" fontId="12" fillId="0" borderId="1" xfId="4" applyNumberFormat="1" applyFont="1" applyFill="1" applyBorder="1" applyAlignment="1">
      <alignment horizontal="right"/>
    </xf>
    <xf numFmtId="164" fontId="12" fillId="0" borderId="1" xfId="1" applyNumberFormat="1" applyFont="1" applyFill="1" applyBorder="1" applyAlignment="1">
      <alignment horizontal="right"/>
    </xf>
    <xf numFmtId="0" fontId="12" fillId="0" borderId="1" xfId="5" applyFont="1" applyFill="1" applyBorder="1" applyAlignment="1"/>
    <xf numFmtId="0" fontId="12" fillId="0" borderId="1" xfId="3" applyFont="1" applyFill="1" applyBorder="1" applyAlignment="1">
      <alignment horizontal="right"/>
    </xf>
    <xf numFmtId="0" fontId="12" fillId="0" borderId="1" xfId="3" applyFont="1" applyFill="1" applyBorder="1" applyAlignment="1">
      <alignment horizontal="left"/>
    </xf>
    <xf numFmtId="0" fontId="12" fillId="0" borderId="0" xfId="0" applyFont="1" applyFill="1" applyAlignment="1"/>
    <xf numFmtId="0" fontId="13" fillId="0" borderId="0" xfId="0" applyFont="1" applyFill="1" applyAlignment="1"/>
    <xf numFmtId="0" fontId="14" fillId="0" borderId="0" xfId="0" applyFont="1" applyFill="1" applyAlignment="1"/>
    <xf numFmtId="0" fontId="11" fillId="0" borderId="1" xfId="3" applyNumberFormat="1" applyFont="1" applyFill="1" applyBorder="1" applyAlignment="1"/>
    <xf numFmtId="0" fontId="11" fillId="0" borderId="1" xfId="3" applyFont="1" applyFill="1" applyBorder="1" applyAlignment="1"/>
    <xf numFmtId="166" fontId="11" fillId="0" borderId="1" xfId="4" applyNumberFormat="1" applyFont="1" applyFill="1" applyBorder="1" applyAlignment="1"/>
    <xf numFmtId="164" fontId="11" fillId="0" borderId="1" xfId="4" applyNumberFormat="1" applyFont="1" applyFill="1" applyBorder="1" applyAlignment="1">
      <alignment horizontal="right"/>
    </xf>
    <xf numFmtId="164" fontId="11" fillId="0" borderId="1" xfId="4" applyNumberFormat="1" applyFont="1" applyFill="1" applyBorder="1" applyAlignment="1"/>
    <xf numFmtId="0" fontId="11" fillId="0" borderId="1" xfId="3" applyFont="1" applyFill="1" applyBorder="1" applyAlignment="1">
      <alignment horizontal="right"/>
    </xf>
    <xf numFmtId="0" fontId="11" fillId="0" borderId="1" xfId="3" applyFont="1" applyFill="1" applyBorder="1" applyAlignment="1">
      <alignment horizontal="left"/>
    </xf>
  </cellXfs>
  <cellStyles count="7">
    <cellStyle name="Ezres" xfId="1" builtinId="3"/>
    <cellStyle name="Ezres 2" xfId="4"/>
    <cellStyle name="Normál" xfId="0" builtinId="0"/>
    <cellStyle name="Normál_Munka1" xfId="5"/>
    <cellStyle name="Normál_Munka2" xfId="3"/>
    <cellStyle name="Százalék" xfId="2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MWH_CSOPORTOK_2021041_020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unka 1"/>
      <sheetName val="Munka1"/>
    </sheetNames>
    <sheetDataSet>
      <sheetData sheetId="0"/>
      <sheetData sheetId="1">
        <row r="2">
          <cell r="B2">
            <v>210011796</v>
          </cell>
          <cell r="C2" t="str">
            <v>emelt</v>
          </cell>
          <cell r="D2" t="str">
            <v>FRAGMIN 2500 NE/0,2 ML OLDATOS INJEKCIÓ ELŐRETÖLTÖTT FECSKENDŐBEN</v>
          </cell>
          <cell r="E2" t="str">
            <v>B01AB04</v>
          </cell>
          <cell r="F2">
            <v>518.79999999999995</v>
          </cell>
        </row>
        <row r="3">
          <cell r="B3">
            <v>210011819</v>
          </cell>
          <cell r="C3" t="str">
            <v>emelt</v>
          </cell>
          <cell r="D3" t="str">
            <v>FRAGMIN 5000 NE/0,2 ML OLDATOS INJEKCIÓ ELŐRETÖLTÖTT FECSKENDŐBEN</v>
          </cell>
          <cell r="E3" t="str">
            <v>B01AB04</v>
          </cell>
          <cell r="F3">
            <v>1189.5999999999999</v>
          </cell>
        </row>
        <row r="4">
          <cell r="B4">
            <v>210053887</v>
          </cell>
          <cell r="C4" t="str">
            <v>emelt</v>
          </cell>
          <cell r="D4" t="str">
            <v>CLEXANE 2000 NE (20 MG)/0,2 ML OLDATOS INJEKCIÓ ELŐRETÖLTÖTT FECSKENDŐBEN</v>
          </cell>
          <cell r="E4" t="str">
            <v>B01AB05</v>
          </cell>
          <cell r="F4">
            <v>1739.4</v>
          </cell>
        </row>
        <row r="5">
          <cell r="B5">
            <v>210053895</v>
          </cell>
          <cell r="C5" t="str">
            <v>emelt</v>
          </cell>
          <cell r="D5" t="str">
            <v>CLEXANE 4000 NE (40 MG)/0,4 ML OLDATOS INJEKCIÓ ELŐRETÖLTÖTT FECSKENDŐBEN</v>
          </cell>
          <cell r="E5" t="str">
            <v>B01AB05</v>
          </cell>
          <cell r="F5">
            <v>54230.5</v>
          </cell>
        </row>
        <row r="6">
          <cell r="B6">
            <v>210082608</v>
          </cell>
          <cell r="C6" t="str">
            <v>emelt</v>
          </cell>
          <cell r="D6" t="str">
            <v>FRAXIPARINE 3800 NE/0,4 ML OLDATOS INJEKCIÓ</v>
          </cell>
          <cell r="E6" t="str">
            <v>B01AB06</v>
          </cell>
          <cell r="F6">
            <v>1.1000000000000001</v>
          </cell>
        </row>
        <row r="7">
          <cell r="B7">
            <v>210108307</v>
          </cell>
          <cell r="C7" t="str">
            <v>emelt</v>
          </cell>
          <cell r="D7" t="str">
            <v>FRAGMIN 7500 NE/0,3 ML OLDATOS INJEKCIÓ ELŐRETÖLTÖTT FECSKENDŐBEN</v>
          </cell>
          <cell r="E7" t="str">
            <v>B01AB04</v>
          </cell>
          <cell r="F7">
            <v>150</v>
          </cell>
        </row>
        <row r="8">
          <cell r="B8">
            <v>210108315</v>
          </cell>
          <cell r="C8" t="str">
            <v>emelt</v>
          </cell>
          <cell r="D8" t="str">
            <v>FRAGMIN 10.000 NE/0,4 ML OLDATOS INJEKCIÓ ELŐRETÖLTÖTT FECSKENDŐBEN</v>
          </cell>
          <cell r="E8" t="str">
            <v>B01AB04</v>
          </cell>
          <cell r="F8">
            <v>79</v>
          </cell>
        </row>
        <row r="9">
          <cell r="B9">
            <v>210108496</v>
          </cell>
          <cell r="C9" t="str">
            <v>emelt</v>
          </cell>
          <cell r="D9" t="str">
            <v>FRAGMIN 12.500 NE/0,5 ML OLDATOS INJEKCIÓ ELŐRETÖLTÖTT FECSKENDŐBEN</v>
          </cell>
          <cell r="E9" t="str">
            <v>B01AB04</v>
          </cell>
          <cell r="F9">
            <v>20</v>
          </cell>
        </row>
        <row r="10">
          <cell r="B10">
            <v>210108501</v>
          </cell>
          <cell r="C10" t="str">
            <v>emelt</v>
          </cell>
          <cell r="D10" t="str">
            <v>FRAGMIN 15.000 NE/0,6 ML OLDATOS INJEKCIÓ ELŐRETÖLTÖTT FECSKENDŐBEN</v>
          </cell>
          <cell r="E10" t="str">
            <v>B01AB04</v>
          </cell>
          <cell r="F10">
            <v>55</v>
          </cell>
        </row>
        <row r="11">
          <cell r="B11">
            <v>210135223</v>
          </cell>
          <cell r="C11" t="str">
            <v>emelt</v>
          </cell>
          <cell r="D11" t="str">
            <v>CLEXANE 10000 NE (100 MG)/1 ML OLDATOS INJEKCIÓ ELŐRETÖLTÖTT FECSKENDŐBEN</v>
          </cell>
          <cell r="E11" t="str">
            <v>B01AB05</v>
          </cell>
          <cell r="F11">
            <v>1087.5</v>
          </cell>
        </row>
        <row r="12">
          <cell r="B12">
            <v>210135299</v>
          </cell>
          <cell r="C12" t="str">
            <v>emelt</v>
          </cell>
          <cell r="D12" t="str">
            <v>CLEXANE 6000 NE (60 MG)/0,6 ML OLDATOS INJEKCIÓ ELŐRETÖLTÖTT FECSKENDŐBEN</v>
          </cell>
          <cell r="E12" t="str">
            <v>B01AB05</v>
          </cell>
          <cell r="F12">
            <v>20972.7</v>
          </cell>
        </row>
        <row r="13">
          <cell r="B13">
            <v>210135304</v>
          </cell>
          <cell r="C13" t="str">
            <v>emelt</v>
          </cell>
          <cell r="D13" t="str">
            <v>CLEXANE 8000 NE (80 MG)/0,8 ML OLDATOS INJEKCIÓ ELŐRETÖLTÖTT FECSKENDŐBEN</v>
          </cell>
          <cell r="E13" t="str">
            <v>B01AB05</v>
          </cell>
          <cell r="F13">
            <v>4573.6000000000004</v>
          </cell>
        </row>
        <row r="14">
          <cell r="B14">
            <v>210229789</v>
          </cell>
          <cell r="C14" t="str">
            <v>emelt</v>
          </cell>
          <cell r="D14" t="str">
            <v>CLEXANE FORTE 12 000 NE (120 MG)/0,8 ML OLDATOS INJEKCIÓ ELŐRETÖLTÖTT FECSKENDŐBEN</v>
          </cell>
          <cell r="E14" t="str">
            <v>B01AB05</v>
          </cell>
          <cell r="F14">
            <v>879.6</v>
          </cell>
        </row>
        <row r="15">
          <cell r="B15">
            <v>210229797</v>
          </cell>
          <cell r="C15" t="str">
            <v>emelt</v>
          </cell>
          <cell r="D15" t="str">
            <v>CLEXANE FORTE 15 000 NE (150 MG)/1 ML OLDATOS INJEKCIÓ ELŐRETÖLTÖTT FECSKENDŐBEN</v>
          </cell>
          <cell r="E15" t="str">
            <v>B01AB05</v>
          </cell>
          <cell r="F15">
            <v>248.2</v>
          </cell>
        </row>
        <row r="16">
          <cell r="B16">
            <v>210011796</v>
          </cell>
          <cell r="C16" t="str">
            <v>emelt</v>
          </cell>
          <cell r="D16" t="str">
            <v>FRAGMIN 2500 NE/0,2 ML OLDATOS INJEKCIÓ ELŐRETÖLTÖTT FECSKENDŐBEN</v>
          </cell>
          <cell r="E16" t="str">
            <v>B01AB04</v>
          </cell>
          <cell r="F16">
            <v>465.3</v>
          </cell>
        </row>
        <row r="17">
          <cell r="B17">
            <v>210011819</v>
          </cell>
          <cell r="C17" t="str">
            <v>emelt</v>
          </cell>
          <cell r="D17" t="str">
            <v>FRAGMIN 5000 NE/0,2 ML OLDATOS INJEKCIÓ ELŐRETÖLTÖTT FECSKENDŐBEN</v>
          </cell>
          <cell r="E17" t="str">
            <v>B01AB04</v>
          </cell>
          <cell r="F17">
            <v>1136.8</v>
          </cell>
        </row>
        <row r="18">
          <cell r="B18">
            <v>210053887</v>
          </cell>
          <cell r="C18" t="str">
            <v>emelt</v>
          </cell>
          <cell r="D18" t="str">
            <v>CLEXANE 2000 NE (20 MG)/0,2 ML OLDATOS INJEKCIÓ ELŐRETÖLTÖTT FECSKENDŐBEN</v>
          </cell>
          <cell r="E18" t="str">
            <v>B01AB05</v>
          </cell>
          <cell r="F18">
            <v>1684.7</v>
          </cell>
        </row>
        <row r="19">
          <cell r="B19">
            <v>210053895</v>
          </cell>
          <cell r="C19" t="str">
            <v>emelt</v>
          </cell>
          <cell r="D19" t="str">
            <v>CLEXANE 4000 NE (40 MG)/0,4 ML OLDATOS INJEKCIÓ ELŐRETÖLTÖTT FECSKENDŐBEN</v>
          </cell>
          <cell r="E19" t="str">
            <v>B01AB05</v>
          </cell>
          <cell r="F19">
            <v>52702.400000000001</v>
          </cell>
        </row>
        <row r="20">
          <cell r="B20">
            <v>210108307</v>
          </cell>
          <cell r="C20" t="str">
            <v>emelt</v>
          </cell>
          <cell r="D20" t="str">
            <v>FRAGMIN 7500 NE/0,3 ML OLDATOS INJEKCIÓ ELŐRETÖLTÖTT FECSKENDŐBEN</v>
          </cell>
          <cell r="E20" t="str">
            <v>B01AB04</v>
          </cell>
          <cell r="F20">
            <v>190</v>
          </cell>
        </row>
        <row r="21">
          <cell r="B21">
            <v>210108315</v>
          </cell>
          <cell r="C21" t="str">
            <v>emelt</v>
          </cell>
          <cell r="D21" t="str">
            <v>FRAGMIN 10.000 NE/0,4 ML OLDATOS INJEKCIÓ ELŐRETÖLTÖTT FECSKENDŐBEN</v>
          </cell>
          <cell r="E21" t="str">
            <v>B01AB04</v>
          </cell>
          <cell r="F21">
            <v>94</v>
          </cell>
        </row>
        <row r="22">
          <cell r="B22">
            <v>210108496</v>
          </cell>
          <cell r="C22" t="str">
            <v>emelt</v>
          </cell>
          <cell r="D22" t="str">
            <v>FRAGMIN 12.500 NE/0,5 ML OLDATOS INJEKCIÓ ELŐRETÖLTÖTT FECSKENDŐBEN</v>
          </cell>
          <cell r="E22" t="str">
            <v>B01AB04</v>
          </cell>
          <cell r="F22">
            <v>23</v>
          </cell>
        </row>
        <row r="23">
          <cell r="B23">
            <v>210108501</v>
          </cell>
          <cell r="C23" t="str">
            <v>emelt</v>
          </cell>
          <cell r="D23" t="str">
            <v>FRAGMIN 15.000 NE/0,6 ML OLDATOS INJEKCIÓ ELŐRETÖLTÖTT FECSKENDŐBEN</v>
          </cell>
          <cell r="E23" t="str">
            <v>B01AB04</v>
          </cell>
          <cell r="F23">
            <v>39</v>
          </cell>
        </row>
        <row r="24">
          <cell r="B24">
            <v>210135223</v>
          </cell>
          <cell r="C24" t="str">
            <v>emelt</v>
          </cell>
          <cell r="D24" t="str">
            <v>CLEXANE 10000 NE (100 MG)/1 ML OLDATOS INJEKCIÓ ELŐRETÖLTÖTT FECSKENDŐBEN</v>
          </cell>
          <cell r="E24" t="str">
            <v>B01AB05</v>
          </cell>
          <cell r="F24">
            <v>1113.2</v>
          </cell>
        </row>
        <row r="25">
          <cell r="B25">
            <v>210135299</v>
          </cell>
          <cell r="C25" t="str">
            <v>emelt</v>
          </cell>
          <cell r="D25" t="str">
            <v>CLEXANE 6000 NE (60 MG)/0,6 ML OLDATOS INJEKCIÓ ELŐRETÖLTÖTT FECSKENDŐBEN</v>
          </cell>
          <cell r="E25" t="str">
            <v>B01AB05</v>
          </cell>
          <cell r="F25">
            <v>21398.9</v>
          </cell>
        </row>
        <row r="26">
          <cell r="B26">
            <v>210135304</v>
          </cell>
          <cell r="C26" t="str">
            <v>emelt</v>
          </cell>
          <cell r="D26" t="str">
            <v>CLEXANE 8000 NE (80 MG)/0,8 ML OLDATOS INJEKCIÓ ELŐRETÖLTÖTT FECSKENDŐBEN</v>
          </cell>
          <cell r="E26" t="str">
            <v>B01AB05</v>
          </cell>
          <cell r="F26">
            <v>4757.2</v>
          </cell>
        </row>
        <row r="27">
          <cell r="B27">
            <v>210229789</v>
          </cell>
          <cell r="C27" t="str">
            <v>emelt</v>
          </cell>
          <cell r="D27" t="str">
            <v>CLEXANE FORTE 12 000 NE (120 MG)/0,8 ML OLDATOS INJEKCIÓ ELŐRETÖLTÖTT FECSKENDŐBEN</v>
          </cell>
          <cell r="E27" t="str">
            <v>B01AB05</v>
          </cell>
          <cell r="F27">
            <v>838.8</v>
          </cell>
        </row>
        <row r="28">
          <cell r="B28">
            <v>210229797</v>
          </cell>
          <cell r="C28" t="str">
            <v>emelt</v>
          </cell>
          <cell r="D28" t="str">
            <v>CLEXANE FORTE 15 000 NE (150 MG)/1 ML OLDATOS INJEKCIÓ ELŐRETÖLTÖTT FECSKENDŐBEN</v>
          </cell>
          <cell r="E28" t="str">
            <v>B01AB05</v>
          </cell>
          <cell r="F28">
            <v>194</v>
          </cell>
        </row>
        <row r="29">
          <cell r="B29">
            <v>210011796</v>
          </cell>
          <cell r="C29" t="str">
            <v>emelt</v>
          </cell>
          <cell r="D29" t="str">
            <v>FRAGMIN 2500 NE/0,2 ML OLDATOS INJEKCIÓ ELŐRETÖLTÖTT FECSKENDŐBEN</v>
          </cell>
          <cell r="E29" t="str">
            <v>B01AB04</v>
          </cell>
          <cell r="F29">
            <v>467.7</v>
          </cell>
        </row>
        <row r="30">
          <cell r="B30">
            <v>210011819</v>
          </cell>
          <cell r="C30" t="str">
            <v>emelt</v>
          </cell>
          <cell r="D30" t="str">
            <v>FRAGMIN 5000 NE/0,2 ML OLDATOS INJEKCIÓ ELŐRETÖLTÖTT FECSKENDŐBEN</v>
          </cell>
          <cell r="E30" t="str">
            <v>B01AB04</v>
          </cell>
          <cell r="F30">
            <v>962.7</v>
          </cell>
        </row>
        <row r="31">
          <cell r="B31">
            <v>210053887</v>
          </cell>
          <cell r="C31" t="str">
            <v>emelt</v>
          </cell>
          <cell r="D31" t="str">
            <v>CLEXANE 2000 NE (20 MG)/0,2 ML OLDATOS INJEKCIÓ ELŐRETÖLTÖTT FECSKENDŐBEN</v>
          </cell>
          <cell r="E31" t="str">
            <v>B01AB05</v>
          </cell>
          <cell r="F31">
            <v>1261.7</v>
          </cell>
        </row>
        <row r="32">
          <cell r="B32">
            <v>210053895</v>
          </cell>
          <cell r="C32" t="str">
            <v>emelt</v>
          </cell>
          <cell r="D32" t="str">
            <v>CLEXANE 4000 NE (40 MG)/0,4 ML OLDATOS INJEKCIÓ ELŐRETÖLTÖTT FECSKENDŐBEN</v>
          </cell>
          <cell r="E32" t="str">
            <v>B01AB05</v>
          </cell>
          <cell r="F32">
            <v>44472.3</v>
          </cell>
        </row>
        <row r="33">
          <cell r="B33">
            <v>210082640</v>
          </cell>
          <cell r="C33" t="str">
            <v>emelt</v>
          </cell>
          <cell r="D33" t="str">
            <v>FRAXIPARINE 7600 NE/0,8 ML OLDATOS INJEKCIÓ</v>
          </cell>
          <cell r="E33" t="str">
            <v>B01AB06</v>
          </cell>
          <cell r="F33">
            <v>2</v>
          </cell>
        </row>
        <row r="34">
          <cell r="B34">
            <v>210108307</v>
          </cell>
          <cell r="C34" t="str">
            <v>emelt</v>
          </cell>
          <cell r="D34" t="str">
            <v>FRAGMIN 7500 NE/0,3 ML OLDATOS INJEKCIÓ ELŐRETÖLTÖTT FECSKENDŐBEN</v>
          </cell>
          <cell r="E34" t="str">
            <v>B01AB04</v>
          </cell>
          <cell r="F34">
            <v>168</v>
          </cell>
        </row>
        <row r="35">
          <cell r="B35">
            <v>210108315</v>
          </cell>
          <cell r="C35" t="str">
            <v>emelt</v>
          </cell>
          <cell r="D35" t="str">
            <v>FRAGMIN 10.000 NE/0,4 ML OLDATOS INJEKCIÓ ELŐRETÖLTÖTT FECSKENDŐBEN</v>
          </cell>
          <cell r="E35" t="str">
            <v>B01AB04</v>
          </cell>
          <cell r="F35">
            <v>72</v>
          </cell>
        </row>
        <row r="36">
          <cell r="B36">
            <v>210108496</v>
          </cell>
          <cell r="C36" t="str">
            <v>emelt</v>
          </cell>
          <cell r="D36" t="str">
            <v>FRAGMIN 12.500 NE/0,5 ML OLDATOS INJEKCIÓ ELŐRETÖLTÖTT FECSKENDŐBEN</v>
          </cell>
          <cell r="E36" t="str">
            <v>B01AB04</v>
          </cell>
          <cell r="F36">
            <v>62</v>
          </cell>
        </row>
        <row r="37">
          <cell r="B37">
            <v>210108501</v>
          </cell>
          <cell r="C37" t="str">
            <v>emelt</v>
          </cell>
          <cell r="D37" t="str">
            <v>FRAGMIN 15.000 NE/0,6 ML OLDATOS INJEKCIÓ ELŐRETÖLTÖTT FECSKENDŐBEN</v>
          </cell>
          <cell r="E37" t="str">
            <v>B01AB04</v>
          </cell>
          <cell r="F37">
            <v>19</v>
          </cell>
        </row>
        <row r="38">
          <cell r="B38">
            <v>210135223</v>
          </cell>
          <cell r="C38" t="str">
            <v>emelt</v>
          </cell>
          <cell r="D38" t="str">
            <v>CLEXANE 10000 NE (100 MG)/1 ML OLDATOS INJEKCIÓ ELŐRETÖLTÖTT FECSKENDŐBEN</v>
          </cell>
          <cell r="E38" t="str">
            <v>B01AB05</v>
          </cell>
          <cell r="F38">
            <v>928</v>
          </cell>
        </row>
        <row r="39">
          <cell r="B39">
            <v>210135299</v>
          </cell>
          <cell r="C39" t="str">
            <v>emelt</v>
          </cell>
          <cell r="D39" t="str">
            <v>CLEXANE 6000 NE (60 MG)/0,6 ML OLDATOS INJEKCIÓ ELŐRETÖLTÖTT FECSKENDŐBEN</v>
          </cell>
          <cell r="E39" t="str">
            <v>B01AB05</v>
          </cell>
          <cell r="F39">
            <v>18533</v>
          </cell>
        </row>
        <row r="40">
          <cell r="B40">
            <v>210135304</v>
          </cell>
          <cell r="C40" t="str">
            <v>emelt</v>
          </cell>
          <cell r="D40" t="str">
            <v>CLEXANE 8000 NE (80 MG)/0,8 ML OLDATOS INJEKCIÓ ELŐRETÖLTÖTT FECSKENDŐBEN</v>
          </cell>
          <cell r="E40" t="str">
            <v>B01AB05</v>
          </cell>
          <cell r="F40">
            <v>4377.3</v>
          </cell>
        </row>
        <row r="41">
          <cell r="B41">
            <v>210229789</v>
          </cell>
          <cell r="C41" t="str">
            <v>emelt</v>
          </cell>
          <cell r="D41" t="str">
            <v>CLEXANE FORTE 12 000 NE (120 MG)/0,8 ML OLDATOS INJEKCIÓ ELŐRETÖLTÖTT FECSKENDŐBEN</v>
          </cell>
          <cell r="E41" t="str">
            <v>B01AB05</v>
          </cell>
          <cell r="F41">
            <v>791.6</v>
          </cell>
        </row>
        <row r="42">
          <cell r="B42">
            <v>210229797</v>
          </cell>
          <cell r="C42" t="str">
            <v>emelt</v>
          </cell>
          <cell r="D42" t="str">
            <v>CLEXANE FORTE 15 000 NE (150 MG)/1 ML OLDATOS INJEKCIÓ ELŐRETÖLTÖTT FECSKENDŐBEN</v>
          </cell>
          <cell r="E42" t="str">
            <v>B01AB05</v>
          </cell>
          <cell r="F42">
            <v>168</v>
          </cell>
        </row>
        <row r="43">
          <cell r="B43">
            <v>210011796</v>
          </cell>
          <cell r="C43" t="str">
            <v>emelt</v>
          </cell>
          <cell r="D43" t="str">
            <v>FRAGMIN 2500 NE/0,2 ML OLDATOS INJEKCIÓ ELŐRETÖLTÖTT FECSKENDŐBEN</v>
          </cell>
          <cell r="E43" t="str">
            <v>B01AB04</v>
          </cell>
          <cell r="F43">
            <v>408.9</v>
          </cell>
        </row>
        <row r="44">
          <cell r="B44">
            <v>210011819</v>
          </cell>
          <cell r="C44" t="str">
            <v>emelt</v>
          </cell>
          <cell r="D44" t="str">
            <v>FRAGMIN 5000 NE/0,2 ML OLDATOS INJEKCIÓ ELŐRETÖLTÖTT FECSKENDŐBEN</v>
          </cell>
          <cell r="E44" t="str">
            <v>B01AB04</v>
          </cell>
          <cell r="F44">
            <v>823</v>
          </cell>
        </row>
        <row r="45">
          <cell r="B45">
            <v>210053887</v>
          </cell>
          <cell r="C45" t="str">
            <v>emelt</v>
          </cell>
          <cell r="D45" t="str">
            <v>CLEXANE 2000 NE (20 MG)/0,2 ML OLDATOS INJEKCIÓ ELŐRETÖLTÖTT FECSKENDŐBEN</v>
          </cell>
          <cell r="E45" t="str">
            <v>B01AB05</v>
          </cell>
          <cell r="F45">
            <v>1342.1</v>
          </cell>
        </row>
        <row r="46">
          <cell r="B46">
            <v>210053895</v>
          </cell>
          <cell r="C46" t="str">
            <v>emelt</v>
          </cell>
          <cell r="D46" t="str">
            <v>CLEXANE 4000 NE (40 MG)/0,4 ML OLDATOS INJEKCIÓ ELŐRETÖLTÖTT FECSKENDŐBEN</v>
          </cell>
          <cell r="E46" t="str">
            <v>B01AB05</v>
          </cell>
          <cell r="F46">
            <v>45159.6</v>
          </cell>
        </row>
        <row r="47">
          <cell r="B47">
            <v>210108307</v>
          </cell>
          <cell r="C47" t="str">
            <v>emelt</v>
          </cell>
          <cell r="D47" t="str">
            <v>FRAGMIN 7500 NE/0,3 ML OLDATOS INJEKCIÓ ELŐRETÖLTÖTT FECSKENDŐBEN</v>
          </cell>
          <cell r="E47" t="str">
            <v>B01AB04</v>
          </cell>
          <cell r="F47">
            <v>152</v>
          </cell>
        </row>
        <row r="48">
          <cell r="B48">
            <v>210108315</v>
          </cell>
          <cell r="C48" t="str">
            <v>emelt</v>
          </cell>
          <cell r="D48" t="str">
            <v>FRAGMIN 10.000 NE/0,4 ML OLDATOS INJEKCIÓ ELŐRETÖLTÖTT FECSKENDŐBEN</v>
          </cell>
          <cell r="E48" t="str">
            <v>B01AB04</v>
          </cell>
          <cell r="F48">
            <v>79</v>
          </cell>
        </row>
        <row r="49">
          <cell r="B49">
            <v>210108496</v>
          </cell>
          <cell r="C49" t="str">
            <v>emelt</v>
          </cell>
          <cell r="D49" t="str">
            <v>FRAGMIN 12.500 NE/0,5 ML OLDATOS INJEKCIÓ ELŐRETÖLTÖTT FECSKENDŐBEN</v>
          </cell>
          <cell r="E49" t="str">
            <v>B01AB04</v>
          </cell>
          <cell r="F49">
            <v>33</v>
          </cell>
        </row>
        <row r="50">
          <cell r="B50">
            <v>210108501</v>
          </cell>
          <cell r="C50" t="str">
            <v>emelt</v>
          </cell>
          <cell r="D50" t="str">
            <v>FRAGMIN 15.000 NE/0,6 ML OLDATOS INJEKCIÓ ELŐRETÖLTÖTT FECSKENDŐBEN</v>
          </cell>
          <cell r="E50" t="str">
            <v>B01AB04</v>
          </cell>
          <cell r="F50">
            <v>57</v>
          </cell>
        </row>
        <row r="51">
          <cell r="B51">
            <v>210135223</v>
          </cell>
          <cell r="C51" t="str">
            <v>emelt</v>
          </cell>
          <cell r="D51" t="str">
            <v>CLEXANE 10000 NE (100 MG)/1 ML OLDATOS INJEKCIÓ ELŐRETÖLTÖTT FECSKENDŐBEN</v>
          </cell>
          <cell r="E51" t="str">
            <v>B01AB05</v>
          </cell>
          <cell r="F51">
            <v>1146.5999999999999</v>
          </cell>
        </row>
        <row r="52">
          <cell r="B52">
            <v>210135299</v>
          </cell>
          <cell r="C52" t="str">
            <v>emelt</v>
          </cell>
          <cell r="D52" t="str">
            <v>CLEXANE 6000 NE (60 MG)/0,6 ML OLDATOS INJEKCIÓ ELŐRETÖLTÖTT FECSKENDŐBEN</v>
          </cell>
          <cell r="E52" t="str">
            <v>B01AB05</v>
          </cell>
          <cell r="F52">
            <v>20576.2</v>
          </cell>
        </row>
        <row r="53">
          <cell r="B53">
            <v>210135304</v>
          </cell>
          <cell r="C53" t="str">
            <v>emelt</v>
          </cell>
          <cell r="D53" t="str">
            <v>CLEXANE 8000 NE (80 MG)/0,8 ML OLDATOS INJEKCIÓ ELŐRETÖLTÖTT FECSKENDŐBEN</v>
          </cell>
          <cell r="E53" t="str">
            <v>B01AB05</v>
          </cell>
          <cell r="F53">
            <v>4886.3</v>
          </cell>
        </row>
        <row r="54">
          <cell r="B54">
            <v>210229789</v>
          </cell>
          <cell r="C54" t="str">
            <v>emelt</v>
          </cell>
          <cell r="D54" t="str">
            <v>CLEXANE FORTE 12 000 NE (120 MG)/0,8 ML OLDATOS INJEKCIÓ ELŐRETÖLTÖTT FECSKENDŐBEN</v>
          </cell>
          <cell r="E54" t="str">
            <v>B01AB05</v>
          </cell>
          <cell r="F54">
            <v>986.7</v>
          </cell>
        </row>
        <row r="55">
          <cell r="B55">
            <v>210229797</v>
          </cell>
          <cell r="C55" t="str">
            <v>emelt</v>
          </cell>
          <cell r="D55" t="str">
            <v>CLEXANE FORTE 15 000 NE (150 MG)/1 ML OLDATOS INJEKCIÓ ELŐRETÖLTÖTT FECSKENDŐBEN</v>
          </cell>
          <cell r="E55" t="str">
            <v>B01AB05</v>
          </cell>
          <cell r="F55">
            <v>230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N22"/>
  <sheetViews>
    <sheetView tabSelected="1" workbookViewId="0">
      <selection activeCell="C26" sqref="C26"/>
    </sheetView>
  </sheetViews>
  <sheetFormatPr defaultRowHeight="15"/>
  <cols>
    <col min="1" max="1" width="10.5703125" bestFit="1" customWidth="1"/>
    <col min="2" max="2" width="15.140625" bestFit="1" customWidth="1"/>
    <col min="3" max="3" width="70.28515625" bestFit="1" customWidth="1"/>
    <col min="4" max="4" width="30.140625" bestFit="1" customWidth="1"/>
    <col min="5" max="5" width="4.28515625" bestFit="1" customWidth="1"/>
    <col min="6" max="7" width="12" bestFit="1" customWidth="1"/>
    <col min="8" max="9" width="10.5703125" bestFit="1" customWidth="1"/>
    <col min="10" max="10" width="12.85546875" bestFit="1" customWidth="1"/>
    <col min="11" max="11" width="7.28515625" bestFit="1" customWidth="1"/>
    <col min="12" max="12" width="11.28515625" bestFit="1" customWidth="1"/>
    <col min="13" max="13" width="12.140625" bestFit="1" customWidth="1"/>
    <col min="14" max="14" width="9.42578125" bestFit="1" customWidth="1"/>
    <col min="15" max="15" width="9.5703125" bestFit="1" customWidth="1"/>
    <col min="16" max="16" width="7.5703125" bestFit="1" customWidth="1"/>
    <col min="17" max="17" width="10.28515625" bestFit="1" customWidth="1"/>
    <col min="18" max="18" width="8.85546875" bestFit="1" customWidth="1"/>
    <col min="19" max="19" width="13.140625" bestFit="1" customWidth="1"/>
    <col min="20" max="20" width="9.42578125" bestFit="1" customWidth="1"/>
    <col min="21" max="21" width="11.140625" bestFit="1" customWidth="1"/>
    <col min="22" max="22" width="13.140625" bestFit="1" customWidth="1"/>
    <col min="23" max="23" width="11" bestFit="1" customWidth="1"/>
    <col min="24" max="24" width="12.5703125" bestFit="1" customWidth="1"/>
    <col min="25" max="25" width="14.5703125" bestFit="1" customWidth="1"/>
    <col min="26" max="26" width="11.140625" bestFit="1" customWidth="1"/>
    <col min="27" max="27" width="10.7109375" bestFit="1" customWidth="1"/>
    <col min="28" max="28" width="13.7109375" bestFit="1" customWidth="1"/>
    <col min="29" max="29" width="12.28515625" bestFit="1" customWidth="1"/>
    <col min="30" max="30" width="10.140625" bestFit="1" customWidth="1"/>
    <col min="31" max="31" width="11.28515625" bestFit="1" customWidth="1"/>
    <col min="32" max="32" width="17.140625" bestFit="1" customWidth="1"/>
  </cols>
  <sheetData>
    <row r="1" spans="1:40" s="6" customFormat="1" ht="26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3" t="s">
        <v>10</v>
      </c>
      <c r="L1" s="4" t="s">
        <v>11</v>
      </c>
      <c r="M1" s="4" t="s">
        <v>12</v>
      </c>
      <c r="N1" s="1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1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</row>
    <row r="2" spans="1:40" s="20" customFormat="1" ht="12.75">
      <c r="A2" s="7">
        <v>210011796</v>
      </c>
      <c r="B2" s="8" t="s">
        <v>32</v>
      </c>
      <c r="C2" s="8" t="s">
        <v>33</v>
      </c>
      <c r="D2" s="8" t="s">
        <v>34</v>
      </c>
      <c r="E2" s="9">
        <v>10</v>
      </c>
      <c r="F2" s="10">
        <f>VLOOKUP(A2,[1]Munka1!$B$2:$F$17,5,0)*E2</f>
        <v>5188</v>
      </c>
      <c r="G2" s="10">
        <f>VLOOKUP(A2,[1]Munka1!$B$16:$F$28,5,0)*E2</f>
        <v>4653</v>
      </c>
      <c r="H2" s="10">
        <f>VLOOKUP(A2,[1]Munka1!$B$29:$F$42,5,0)*E2</f>
        <v>4677</v>
      </c>
      <c r="I2" s="10">
        <f>VLOOKUP(A2,[1]Munka1!$B$43:$F$55,5,0)*E2</f>
        <v>4089</v>
      </c>
      <c r="J2" s="10">
        <f>SUM(F2:I2)</f>
        <v>18607</v>
      </c>
      <c r="K2" s="11">
        <f>J2/$J$4</f>
        <v>0.23587201784854092</v>
      </c>
      <c r="L2" s="12">
        <v>1</v>
      </c>
      <c r="M2" s="13">
        <v>10</v>
      </c>
      <c r="N2" s="13">
        <v>4245</v>
      </c>
      <c r="O2" s="13">
        <v>5492</v>
      </c>
      <c r="P2" s="9">
        <f>O2/M2</f>
        <v>549.20000000000005</v>
      </c>
      <c r="Q2" s="12">
        <f>$P$2</f>
        <v>549.20000000000005</v>
      </c>
      <c r="R2" s="14">
        <v>549</v>
      </c>
      <c r="S2" s="15">
        <f t="shared" ref="S2:S21" si="0">O2-R2</f>
        <v>4943</v>
      </c>
      <c r="T2" s="15">
        <f t="shared" ref="T2:T19" si="1">Q2*0.9*M2</f>
        <v>4942.8</v>
      </c>
      <c r="U2" s="16">
        <f t="shared" ref="U2:U21" si="2">O2-T2</f>
        <v>549.19999999999982</v>
      </c>
      <c r="V2" s="9" t="s">
        <v>35</v>
      </c>
      <c r="W2" s="16">
        <f t="shared" ref="W2:W21" si="3">O2-X2</f>
        <v>5192</v>
      </c>
      <c r="X2" s="16">
        <v>300</v>
      </c>
      <c r="Y2" s="17" t="s">
        <v>36</v>
      </c>
      <c r="Z2" s="8" t="s">
        <v>37</v>
      </c>
      <c r="AA2" s="8" t="s">
        <v>38</v>
      </c>
      <c r="AB2" s="13">
        <v>25000</v>
      </c>
      <c r="AC2" s="13">
        <v>2500</v>
      </c>
      <c r="AD2" s="8" t="s">
        <v>39</v>
      </c>
      <c r="AE2" s="18">
        <v>2500</v>
      </c>
      <c r="AF2" s="19" t="s">
        <v>40</v>
      </c>
    </row>
    <row r="3" spans="1:40" s="33" customFormat="1" ht="12.75">
      <c r="A3" s="21">
        <v>210053887</v>
      </c>
      <c r="B3" s="22" t="s">
        <v>41</v>
      </c>
      <c r="C3" s="23" t="s">
        <v>42</v>
      </c>
      <c r="D3" s="22" t="s">
        <v>34</v>
      </c>
      <c r="E3" s="22">
        <v>10</v>
      </c>
      <c r="F3" s="10">
        <f>VLOOKUP(A3,[1]Munka1!$B$2:$F$17,5,0)*E3</f>
        <v>17394</v>
      </c>
      <c r="G3" s="10">
        <f>VLOOKUP(A3,[1]Munka1!$B$16:$F$28,5,0)*E3</f>
        <v>16847</v>
      </c>
      <c r="H3" s="10">
        <f>VLOOKUP(A3,[1]Munka1!$B$29:$F$42,5,0)*E3</f>
        <v>12617</v>
      </c>
      <c r="I3" s="10">
        <f>VLOOKUP(A3,[1]Munka1!$B$43:$F$55,5,0)*E3</f>
        <v>13421</v>
      </c>
      <c r="J3" s="10">
        <f t="shared" ref="J3:J21" si="4">SUM(F3:I3)</f>
        <v>60279</v>
      </c>
      <c r="K3" s="11">
        <f>J3/$J$4</f>
        <v>0.76412798215145905</v>
      </c>
      <c r="L3" s="24">
        <v>1</v>
      </c>
      <c r="M3" s="25">
        <v>10</v>
      </c>
      <c r="N3" s="26">
        <v>5244</v>
      </c>
      <c r="O3" s="26">
        <v>6783</v>
      </c>
      <c r="P3" s="22">
        <f>O3/M3</f>
        <v>678.3</v>
      </c>
      <c r="Q3" s="27">
        <f>$P$2</f>
        <v>549.20000000000005</v>
      </c>
      <c r="R3" s="28">
        <v>678</v>
      </c>
      <c r="S3" s="10">
        <f t="shared" si="0"/>
        <v>6105</v>
      </c>
      <c r="T3" s="10">
        <f t="shared" si="1"/>
        <v>4942.8</v>
      </c>
      <c r="U3" s="29">
        <f t="shared" si="2"/>
        <v>1840.1999999999998</v>
      </c>
      <c r="V3" s="22" t="s">
        <v>35</v>
      </c>
      <c r="W3" s="29">
        <f t="shared" si="3"/>
        <v>6483</v>
      </c>
      <c r="X3" s="29">
        <v>300</v>
      </c>
      <c r="Y3" s="30" t="s">
        <v>36</v>
      </c>
      <c r="Z3" s="22" t="s">
        <v>43</v>
      </c>
      <c r="AA3" s="22" t="s">
        <v>38</v>
      </c>
      <c r="AB3" s="25">
        <v>20000</v>
      </c>
      <c r="AC3" s="25">
        <v>2000</v>
      </c>
      <c r="AD3" s="22" t="s">
        <v>39</v>
      </c>
      <c r="AE3" s="31">
        <v>2000</v>
      </c>
      <c r="AF3" s="32" t="s">
        <v>44</v>
      </c>
    </row>
    <row r="4" spans="1:40" s="20" customFormat="1" ht="12.75">
      <c r="A4" s="34"/>
      <c r="B4" s="8"/>
      <c r="C4" s="8"/>
      <c r="D4" s="8"/>
      <c r="E4" s="9"/>
      <c r="F4" s="15">
        <f>SUM(F2:F3)</f>
        <v>22582</v>
      </c>
      <c r="G4" s="15">
        <f t="shared" ref="G4:J4" si="5">SUM(G2:G3)</f>
        <v>21500</v>
      </c>
      <c r="H4" s="15">
        <f t="shared" si="5"/>
        <v>17294</v>
      </c>
      <c r="I4" s="15">
        <f t="shared" si="5"/>
        <v>17510</v>
      </c>
      <c r="J4" s="15">
        <f t="shared" si="5"/>
        <v>78886</v>
      </c>
      <c r="K4" s="35">
        <f>J4/$J$4</f>
        <v>1</v>
      </c>
      <c r="L4" s="12"/>
      <c r="M4" s="13"/>
      <c r="N4" s="26"/>
      <c r="O4" s="26"/>
      <c r="P4" s="22"/>
      <c r="Q4" s="22"/>
      <c r="R4" s="28"/>
      <c r="S4" s="10"/>
      <c r="T4" s="10"/>
      <c r="U4" s="29"/>
      <c r="V4" s="9"/>
      <c r="W4" s="16"/>
      <c r="X4" s="16"/>
      <c r="Y4" s="17"/>
      <c r="Z4" s="8"/>
      <c r="AA4" s="8"/>
      <c r="AB4" s="13"/>
      <c r="AC4" s="13"/>
      <c r="AD4" s="8"/>
      <c r="AE4" s="18"/>
      <c r="AF4" s="19"/>
    </row>
    <row r="5" spans="1:40" s="33" customFormat="1" ht="12.75">
      <c r="A5" s="36"/>
      <c r="B5" s="23"/>
      <c r="C5" s="23"/>
      <c r="D5" s="23"/>
      <c r="E5" s="22"/>
      <c r="F5" s="10"/>
      <c r="G5" s="10"/>
      <c r="H5" s="10"/>
      <c r="I5" s="10"/>
      <c r="J5" s="10"/>
      <c r="K5" s="37"/>
      <c r="L5" s="27"/>
      <c r="M5" s="26"/>
      <c r="N5" s="26"/>
      <c r="O5" s="26"/>
      <c r="P5" s="22"/>
      <c r="Q5" s="22"/>
      <c r="R5" s="28"/>
      <c r="S5" s="10"/>
      <c r="T5" s="10"/>
      <c r="U5" s="29"/>
      <c r="V5" s="22"/>
      <c r="W5" s="16"/>
      <c r="X5" s="29"/>
      <c r="Y5" s="30"/>
      <c r="Z5" s="23"/>
      <c r="AA5" s="23"/>
      <c r="AB5" s="26"/>
      <c r="AC5" s="26"/>
      <c r="AD5" s="23"/>
      <c r="AE5" s="38"/>
      <c r="AF5" s="39"/>
    </row>
    <row r="6" spans="1:40" s="40" customFormat="1" ht="12.75">
      <c r="A6" s="7">
        <v>210011819</v>
      </c>
      <c r="B6" s="8" t="s">
        <v>45</v>
      </c>
      <c r="C6" s="8" t="s">
        <v>46</v>
      </c>
      <c r="D6" s="8" t="s">
        <v>34</v>
      </c>
      <c r="E6" s="9">
        <v>20</v>
      </c>
      <c r="F6" s="10">
        <f>VLOOKUP(A6,[1]Munka1!$B$2:$F$17,5,0)*E6</f>
        <v>23792</v>
      </c>
      <c r="G6" s="10">
        <f>VLOOKUP(A6,[1]Munka1!$B$16:$F$28,5,0)*E6</f>
        <v>22736</v>
      </c>
      <c r="H6" s="10">
        <f>VLOOKUP(A6,[1]Munka1!$B$29:$F$42,5,0)*E6</f>
        <v>19254</v>
      </c>
      <c r="I6" s="10">
        <f>VLOOKUP(A6,[1]Munka1!$B$43:$F$55,5,0)*E6</f>
        <v>16460</v>
      </c>
      <c r="J6" s="10">
        <f t="shared" si="4"/>
        <v>82242</v>
      </c>
      <c r="K6" s="35">
        <f>J6/$J$8</f>
        <v>2.0491147710573563E-2</v>
      </c>
      <c r="L6" s="12">
        <v>2</v>
      </c>
      <c r="M6" s="13">
        <v>10</v>
      </c>
      <c r="N6" s="13">
        <v>6338</v>
      </c>
      <c r="O6" s="13">
        <v>7987</v>
      </c>
      <c r="P6" s="9">
        <f t="shared" ref="P6:P22" si="6">O6/M6</f>
        <v>798.7</v>
      </c>
      <c r="Q6" s="9">
        <f>$P$6</f>
        <v>798.7</v>
      </c>
      <c r="R6" s="14">
        <v>799</v>
      </c>
      <c r="S6" s="15">
        <f t="shared" si="0"/>
        <v>7188</v>
      </c>
      <c r="T6" s="15">
        <f t="shared" si="1"/>
        <v>7188.3</v>
      </c>
      <c r="U6" s="16">
        <f t="shared" si="2"/>
        <v>798.69999999999982</v>
      </c>
      <c r="V6" s="9" t="s">
        <v>47</v>
      </c>
      <c r="W6" s="16">
        <f t="shared" si="3"/>
        <v>7687</v>
      </c>
      <c r="X6" s="16">
        <v>300</v>
      </c>
      <c r="Y6" s="17" t="s">
        <v>36</v>
      </c>
      <c r="Z6" s="8" t="s">
        <v>37</v>
      </c>
      <c r="AA6" s="8" t="s">
        <v>38</v>
      </c>
      <c r="AB6" s="13">
        <v>50000</v>
      </c>
      <c r="AC6" s="13">
        <v>5000</v>
      </c>
      <c r="AD6" s="8" t="s">
        <v>39</v>
      </c>
      <c r="AE6" s="18">
        <v>2500</v>
      </c>
      <c r="AF6" s="19" t="s">
        <v>40</v>
      </c>
      <c r="AG6" s="20"/>
      <c r="AH6" s="20"/>
      <c r="AI6" s="20"/>
      <c r="AJ6" s="20"/>
      <c r="AK6" s="20"/>
      <c r="AL6" s="20"/>
      <c r="AM6" s="20"/>
      <c r="AN6" s="20"/>
    </row>
    <row r="7" spans="1:40" s="50" customFormat="1" ht="12.75">
      <c r="A7" s="41">
        <v>210053895</v>
      </c>
      <c r="B7" s="42" t="s">
        <v>48</v>
      </c>
      <c r="C7" s="43" t="s">
        <v>49</v>
      </c>
      <c r="D7" s="42" t="s">
        <v>50</v>
      </c>
      <c r="E7" s="42">
        <v>20</v>
      </c>
      <c r="F7" s="10">
        <f>VLOOKUP(A7,[1]Munka1!$B$2:$F$17,5,0)*E7</f>
        <v>1084610</v>
      </c>
      <c r="G7" s="10">
        <f>VLOOKUP(A7,[1]Munka1!$B$16:$F$28,5,0)*E7</f>
        <v>1054048</v>
      </c>
      <c r="H7" s="10">
        <f>VLOOKUP(A7,[1]Munka1!$B$29:$F$42,5,0)*E7</f>
        <v>889446</v>
      </c>
      <c r="I7" s="10">
        <f>VLOOKUP(A7,[1]Munka1!$B$43:$F$55,5,0)*E7</f>
        <v>903192</v>
      </c>
      <c r="J7" s="10">
        <f t="shared" si="4"/>
        <v>3931296</v>
      </c>
      <c r="K7" s="11">
        <f>J7/$J$8</f>
        <v>0.97950885228942641</v>
      </c>
      <c r="L7" s="44">
        <v>2</v>
      </c>
      <c r="M7" s="45">
        <v>10</v>
      </c>
      <c r="N7" s="26">
        <v>7592</v>
      </c>
      <c r="O7" s="26">
        <v>9362</v>
      </c>
      <c r="P7" s="22">
        <f t="shared" si="6"/>
        <v>936.2</v>
      </c>
      <c r="Q7" s="22">
        <f>$P$6</f>
        <v>798.7</v>
      </c>
      <c r="R7" s="28">
        <v>936</v>
      </c>
      <c r="S7" s="10">
        <f t="shared" si="0"/>
        <v>8426</v>
      </c>
      <c r="T7" s="10">
        <f t="shared" si="1"/>
        <v>7188.3</v>
      </c>
      <c r="U7" s="29">
        <f t="shared" si="2"/>
        <v>2173.6999999999998</v>
      </c>
      <c r="V7" s="9" t="s">
        <v>47</v>
      </c>
      <c r="W7" s="16">
        <f t="shared" si="3"/>
        <v>9062</v>
      </c>
      <c r="X7" s="46">
        <v>300</v>
      </c>
      <c r="Y7" s="47" t="s">
        <v>36</v>
      </c>
      <c r="Z7" s="42" t="s">
        <v>43</v>
      </c>
      <c r="AA7" s="42" t="s">
        <v>38</v>
      </c>
      <c r="AB7" s="45">
        <v>40000</v>
      </c>
      <c r="AC7" s="45">
        <v>4000</v>
      </c>
      <c r="AD7" s="42" t="s">
        <v>39</v>
      </c>
      <c r="AE7" s="48">
        <v>2000</v>
      </c>
      <c r="AF7" s="49" t="s">
        <v>44</v>
      </c>
    </row>
    <row r="8" spans="1:40" s="20" customFormat="1" ht="12.75">
      <c r="A8" s="34"/>
      <c r="B8" s="8"/>
      <c r="C8" s="8"/>
      <c r="D8" s="8"/>
      <c r="E8" s="9"/>
      <c r="F8" s="15">
        <f>SUM(F6:F7)</f>
        <v>1108402</v>
      </c>
      <c r="G8" s="15">
        <f t="shared" ref="G8:J8" si="7">SUM(G6:G7)</f>
        <v>1076784</v>
      </c>
      <c r="H8" s="15">
        <f t="shared" si="7"/>
        <v>908700</v>
      </c>
      <c r="I8" s="15">
        <f t="shared" si="7"/>
        <v>919652</v>
      </c>
      <c r="J8" s="15">
        <f t="shared" si="7"/>
        <v>4013538</v>
      </c>
      <c r="K8" s="35">
        <f>J8/$J$8</f>
        <v>1</v>
      </c>
      <c r="L8" s="51"/>
      <c r="M8" s="13"/>
      <c r="N8" s="26"/>
      <c r="O8" s="26"/>
      <c r="P8" s="22"/>
      <c r="Q8" s="22"/>
      <c r="R8" s="28"/>
      <c r="S8" s="10"/>
      <c r="T8" s="10"/>
      <c r="U8" s="29"/>
      <c r="V8" s="9"/>
      <c r="W8" s="16"/>
      <c r="X8" s="16"/>
      <c r="Y8" s="17"/>
      <c r="Z8" s="8"/>
      <c r="AA8" s="8"/>
      <c r="AB8" s="13"/>
      <c r="AC8" s="13"/>
      <c r="AD8" s="8"/>
      <c r="AE8" s="18"/>
      <c r="AF8" s="19"/>
    </row>
    <row r="9" spans="1:40" s="33" customFormat="1" ht="12.75">
      <c r="A9" s="36"/>
      <c r="B9" s="23"/>
      <c r="C9" s="23"/>
      <c r="D9" s="23"/>
      <c r="E9" s="22"/>
      <c r="F9" s="10"/>
      <c r="G9" s="10"/>
      <c r="H9" s="10"/>
      <c r="I9" s="10"/>
      <c r="J9" s="10"/>
      <c r="K9" s="11"/>
      <c r="L9" s="24"/>
      <c r="M9" s="52"/>
      <c r="N9" s="26"/>
      <c r="O9" s="26"/>
      <c r="P9" s="22"/>
      <c r="Q9" s="22"/>
      <c r="R9" s="28"/>
      <c r="S9" s="10"/>
      <c r="T9" s="10"/>
      <c r="U9" s="29"/>
      <c r="V9" s="22"/>
      <c r="W9" s="16"/>
      <c r="X9" s="29"/>
      <c r="Y9" s="30"/>
      <c r="Z9" s="23"/>
      <c r="AA9" s="23"/>
      <c r="AB9" s="26"/>
      <c r="AC9" s="26"/>
      <c r="AD9" s="23"/>
      <c r="AE9" s="38"/>
      <c r="AF9" s="39"/>
    </row>
    <row r="10" spans="1:40" s="33" customFormat="1" ht="12.75">
      <c r="A10" s="36"/>
      <c r="B10" s="23"/>
      <c r="C10" s="23"/>
      <c r="D10" s="23"/>
      <c r="E10" s="22"/>
      <c r="F10" s="10"/>
      <c r="G10" s="10"/>
      <c r="H10" s="10"/>
      <c r="I10" s="10"/>
      <c r="J10" s="10"/>
      <c r="K10" s="53"/>
      <c r="L10" s="24"/>
      <c r="M10" s="54"/>
      <c r="N10" s="26"/>
      <c r="O10" s="26"/>
      <c r="P10" s="22"/>
      <c r="Q10" s="22"/>
      <c r="R10" s="28"/>
      <c r="S10" s="10"/>
      <c r="T10" s="10"/>
      <c r="U10" s="29"/>
      <c r="V10" s="22"/>
      <c r="W10" s="16"/>
      <c r="X10" s="29"/>
      <c r="Y10" s="30"/>
      <c r="Z10" s="23"/>
      <c r="AA10" s="23"/>
      <c r="AB10" s="26"/>
      <c r="AC10" s="26"/>
      <c r="AD10" s="23"/>
      <c r="AE10" s="38"/>
      <c r="AF10" s="39"/>
    </row>
    <row r="11" spans="1:40" s="64" customFormat="1" ht="12.75">
      <c r="A11" s="55">
        <v>210108307</v>
      </c>
      <c r="B11" s="56" t="s">
        <v>51</v>
      </c>
      <c r="C11" s="57" t="s">
        <v>52</v>
      </c>
      <c r="D11" s="56" t="s">
        <v>53</v>
      </c>
      <c r="E11" s="56">
        <v>30</v>
      </c>
      <c r="F11" s="10">
        <f>VLOOKUP(A11,[1]Munka1!$B$2:$F$17,5,0)*E11</f>
        <v>4500</v>
      </c>
      <c r="G11" s="10">
        <f>VLOOKUP(A11,[1]Munka1!$B$16:$F$28,5,0)*E11</f>
        <v>5700</v>
      </c>
      <c r="H11" s="10">
        <f>VLOOKUP(A11,[1]Munka1!$B$29:$F$42,5,0)*E11</f>
        <v>5040</v>
      </c>
      <c r="I11" s="10">
        <f>VLOOKUP(A11,[1]Munka1!$B$43:$F$55,5,0)*E11</f>
        <v>4560</v>
      </c>
      <c r="J11" s="10">
        <f t="shared" si="4"/>
        <v>19800</v>
      </c>
      <c r="K11" s="35">
        <f>J11/$J$15</f>
        <v>6.1596276847266122E-3</v>
      </c>
      <c r="L11" s="58">
        <v>3</v>
      </c>
      <c r="M11" s="59">
        <v>10</v>
      </c>
      <c r="N11" s="13">
        <v>9148</v>
      </c>
      <c r="O11" s="13">
        <v>11068</v>
      </c>
      <c r="P11" s="9">
        <f t="shared" si="6"/>
        <v>1106.8</v>
      </c>
      <c r="Q11" s="9">
        <f>$P$11</f>
        <v>1106.8</v>
      </c>
      <c r="R11" s="14">
        <v>1107</v>
      </c>
      <c r="S11" s="15">
        <f t="shared" si="0"/>
        <v>9961</v>
      </c>
      <c r="T11" s="15">
        <f t="shared" si="1"/>
        <v>9961.2000000000007</v>
      </c>
      <c r="U11" s="16">
        <f t="shared" si="2"/>
        <v>1106.7999999999993</v>
      </c>
      <c r="V11" s="56" t="s">
        <v>54</v>
      </c>
      <c r="W11" s="16">
        <f t="shared" si="3"/>
        <v>10768</v>
      </c>
      <c r="X11" s="60">
        <v>300</v>
      </c>
      <c r="Y11" s="61" t="s">
        <v>36</v>
      </c>
      <c r="Z11" s="56" t="s">
        <v>37</v>
      </c>
      <c r="AA11" s="56" t="s">
        <v>38</v>
      </c>
      <c r="AB11" s="59">
        <v>75000</v>
      </c>
      <c r="AC11" s="59">
        <v>7500</v>
      </c>
      <c r="AD11" s="56" t="s">
        <v>39</v>
      </c>
      <c r="AE11" s="62">
        <v>2500</v>
      </c>
      <c r="AF11" s="63" t="s">
        <v>40</v>
      </c>
    </row>
    <row r="12" spans="1:40" s="74" customFormat="1" ht="12.75">
      <c r="A12" s="65">
        <v>210135299</v>
      </c>
      <c r="B12" s="66" t="s">
        <v>55</v>
      </c>
      <c r="C12" s="67" t="s">
        <v>56</v>
      </c>
      <c r="D12" s="66" t="s">
        <v>57</v>
      </c>
      <c r="E12" s="66">
        <v>30</v>
      </c>
      <c r="F12" s="10">
        <f>VLOOKUP(A12,[1]Munka1!$B$2:$F$17,5,0)*E12</f>
        <v>629181</v>
      </c>
      <c r="G12" s="10">
        <f>VLOOKUP(A12,[1]Munka1!$B$16:$F$28,5,0)*E12</f>
        <v>641967</v>
      </c>
      <c r="H12" s="10">
        <f>VLOOKUP(A12,[1]Munka1!$B$29:$F$42,5,0)*E12</f>
        <v>555990</v>
      </c>
      <c r="I12" s="10">
        <f>VLOOKUP(A12,[1]Munka1!$B$43:$F$55,5,0)*E12</f>
        <v>617286</v>
      </c>
      <c r="J12" s="10">
        <f t="shared" si="4"/>
        <v>2444424</v>
      </c>
      <c r="K12" s="11">
        <f>J12/$J$15</f>
        <v>0.76044150220253348</v>
      </c>
      <c r="L12" s="68">
        <v>3</v>
      </c>
      <c r="M12" s="69">
        <v>10</v>
      </c>
      <c r="N12" s="26">
        <v>11348</v>
      </c>
      <c r="O12" s="26">
        <v>13479</v>
      </c>
      <c r="P12" s="22">
        <f t="shared" si="6"/>
        <v>1347.9</v>
      </c>
      <c r="Q12" s="22">
        <f t="shared" ref="Q12:Q14" si="8">$P$11</f>
        <v>1106.8</v>
      </c>
      <c r="R12" s="28">
        <v>1348</v>
      </c>
      <c r="S12" s="10">
        <f t="shared" si="0"/>
        <v>12131</v>
      </c>
      <c r="T12" s="10">
        <f t="shared" si="1"/>
        <v>9961.2000000000007</v>
      </c>
      <c r="U12" s="29">
        <f t="shared" si="2"/>
        <v>3517.7999999999993</v>
      </c>
      <c r="V12" s="66" t="s">
        <v>54</v>
      </c>
      <c r="W12" s="16">
        <f t="shared" si="3"/>
        <v>13179</v>
      </c>
      <c r="X12" s="70">
        <v>300</v>
      </c>
      <c r="Y12" s="71" t="s">
        <v>36</v>
      </c>
      <c r="Z12" s="66" t="s">
        <v>43</v>
      </c>
      <c r="AA12" s="66" t="s">
        <v>38</v>
      </c>
      <c r="AB12" s="69">
        <v>60000</v>
      </c>
      <c r="AC12" s="69">
        <v>6000</v>
      </c>
      <c r="AD12" s="66" t="s">
        <v>39</v>
      </c>
      <c r="AE12" s="72">
        <v>2000</v>
      </c>
      <c r="AF12" s="73" t="s">
        <v>44</v>
      </c>
    </row>
    <row r="13" spans="1:40" s="74" customFormat="1" ht="12.75">
      <c r="A13" s="75">
        <v>210108315</v>
      </c>
      <c r="B13" s="67" t="s">
        <v>58</v>
      </c>
      <c r="C13" s="67" t="s">
        <v>59</v>
      </c>
      <c r="D13" s="67" t="s">
        <v>60</v>
      </c>
      <c r="E13" s="67">
        <v>20</v>
      </c>
      <c r="F13" s="10">
        <f>VLOOKUP(A13,[1]Munka1!$B$2:$F$17,5,0)*E13</f>
        <v>1580</v>
      </c>
      <c r="G13" s="10">
        <f>VLOOKUP(A13,[1]Munka1!$B$16:$F$28,5,0)*E13</f>
        <v>1880</v>
      </c>
      <c r="H13" s="10">
        <f>VLOOKUP(A13,[1]Munka1!$B$29:$F$42,5,0)*E13</f>
        <v>1440</v>
      </c>
      <c r="I13" s="10">
        <f>VLOOKUP(A13,[1]Munka1!$B$43:$F$55,5,0)*E13</f>
        <v>1580</v>
      </c>
      <c r="J13" s="10">
        <f t="shared" si="4"/>
        <v>6480</v>
      </c>
      <c r="K13" s="11">
        <f>J13/$J$15</f>
        <v>2.0158781513650728E-3</v>
      </c>
      <c r="L13" s="76">
        <v>4</v>
      </c>
      <c r="M13" s="77">
        <v>5</v>
      </c>
      <c r="N13" s="26">
        <v>5400</v>
      </c>
      <c r="O13" s="26">
        <v>6959</v>
      </c>
      <c r="P13" s="22">
        <f t="shared" si="6"/>
        <v>1391.8</v>
      </c>
      <c r="Q13" s="22">
        <f t="shared" si="8"/>
        <v>1106.8</v>
      </c>
      <c r="R13" s="28">
        <v>696</v>
      </c>
      <c r="S13" s="10">
        <f t="shared" si="0"/>
        <v>6263</v>
      </c>
      <c r="T13" s="10">
        <f t="shared" si="1"/>
        <v>4980.6000000000004</v>
      </c>
      <c r="U13" s="29">
        <f t="shared" si="2"/>
        <v>1978.3999999999996</v>
      </c>
      <c r="V13" s="67" t="s">
        <v>54</v>
      </c>
      <c r="W13" s="16">
        <f t="shared" si="3"/>
        <v>6659</v>
      </c>
      <c r="X13" s="78">
        <v>300</v>
      </c>
      <c r="Y13" s="79" t="s">
        <v>36</v>
      </c>
      <c r="Z13" s="67" t="s">
        <v>37</v>
      </c>
      <c r="AA13" s="67" t="s">
        <v>38</v>
      </c>
      <c r="AB13" s="77">
        <v>50000</v>
      </c>
      <c r="AC13" s="77">
        <v>10000</v>
      </c>
      <c r="AD13" s="67" t="s">
        <v>39</v>
      </c>
      <c r="AE13" s="80">
        <v>2500</v>
      </c>
      <c r="AF13" s="81" t="s">
        <v>40</v>
      </c>
      <c r="AG13" s="82"/>
      <c r="AH13" s="82"/>
      <c r="AI13" s="82"/>
      <c r="AJ13" s="82"/>
      <c r="AK13" s="82"/>
      <c r="AL13" s="82"/>
      <c r="AM13" s="82"/>
      <c r="AN13" s="82"/>
    </row>
    <row r="14" spans="1:40" s="74" customFormat="1" ht="12.75">
      <c r="A14" s="65">
        <v>210135304</v>
      </c>
      <c r="B14" s="66" t="s">
        <v>61</v>
      </c>
      <c r="C14" s="67" t="s">
        <v>62</v>
      </c>
      <c r="D14" s="66" t="s">
        <v>63</v>
      </c>
      <c r="E14" s="66">
        <v>40</v>
      </c>
      <c r="F14" s="10">
        <f>VLOOKUP(A14,[1]Munka1!$B$2:$F$17,5,0)*E14</f>
        <v>182944</v>
      </c>
      <c r="G14" s="10">
        <f>VLOOKUP(A14,[1]Munka1!$B$16:$F$28,5,0)*E14</f>
        <v>190288</v>
      </c>
      <c r="H14" s="10">
        <f>VLOOKUP(A14,[1]Munka1!$B$29:$F$42,5,0)*E14</f>
        <v>175092</v>
      </c>
      <c r="I14" s="10">
        <f>VLOOKUP(A14,[1]Munka1!$B$43:$F$55,5,0)*E14</f>
        <v>195452</v>
      </c>
      <c r="J14" s="10">
        <f t="shared" si="4"/>
        <v>743776</v>
      </c>
      <c r="K14" s="11">
        <f>J14/$J$15</f>
        <v>0.23138299196137477</v>
      </c>
      <c r="L14" s="68">
        <v>4</v>
      </c>
      <c r="M14" s="69">
        <v>10</v>
      </c>
      <c r="N14" s="26">
        <v>14386</v>
      </c>
      <c r="O14" s="26">
        <v>16809</v>
      </c>
      <c r="P14" s="22">
        <f t="shared" si="6"/>
        <v>1680.9</v>
      </c>
      <c r="Q14" s="22">
        <f t="shared" si="8"/>
        <v>1106.8</v>
      </c>
      <c r="R14" s="28">
        <v>1681</v>
      </c>
      <c r="S14" s="10">
        <f t="shared" si="0"/>
        <v>15128</v>
      </c>
      <c r="T14" s="10">
        <f t="shared" si="1"/>
        <v>9961.2000000000007</v>
      </c>
      <c r="U14" s="29">
        <f t="shared" si="2"/>
        <v>6847.7999999999993</v>
      </c>
      <c r="V14" s="66" t="s">
        <v>54</v>
      </c>
      <c r="W14" s="16">
        <f t="shared" si="3"/>
        <v>16509</v>
      </c>
      <c r="X14" s="70">
        <v>300</v>
      </c>
      <c r="Y14" s="71" t="s">
        <v>36</v>
      </c>
      <c r="Z14" s="66" t="s">
        <v>43</v>
      </c>
      <c r="AA14" s="66" t="s">
        <v>38</v>
      </c>
      <c r="AB14" s="69">
        <v>80000</v>
      </c>
      <c r="AC14" s="69">
        <v>8000</v>
      </c>
      <c r="AD14" s="66" t="s">
        <v>39</v>
      </c>
      <c r="AE14" s="72">
        <v>2000</v>
      </c>
      <c r="AF14" s="73" t="s">
        <v>44</v>
      </c>
    </row>
    <row r="15" spans="1:40" s="20" customFormat="1">
      <c r="A15" s="83"/>
      <c r="B15" s="83"/>
      <c r="C15" s="83"/>
      <c r="D15" s="83"/>
      <c r="E15" s="9"/>
      <c r="F15" s="15">
        <f>SUM(F11:F14)</f>
        <v>818205</v>
      </c>
      <c r="G15" s="15">
        <f t="shared" ref="G15:J15" si="9">SUM(G11:G14)</f>
        <v>839835</v>
      </c>
      <c r="H15" s="15">
        <f t="shared" si="9"/>
        <v>737562</v>
      </c>
      <c r="I15" s="15">
        <f t="shared" si="9"/>
        <v>818878</v>
      </c>
      <c r="J15" s="15">
        <f t="shared" si="9"/>
        <v>3214480</v>
      </c>
      <c r="K15" s="35">
        <f>J15/$J$15</f>
        <v>1</v>
      </c>
      <c r="L15" s="84"/>
      <c r="M15" s="85"/>
      <c r="N15" s="26"/>
      <c r="O15" s="26"/>
      <c r="P15" s="22"/>
      <c r="Q15" s="22"/>
      <c r="R15" s="28"/>
      <c r="S15" s="10"/>
      <c r="T15" s="10"/>
      <c r="U15" s="29"/>
      <c r="V15" s="9"/>
      <c r="W15" s="16"/>
      <c r="X15" s="16"/>
      <c r="Y15" s="17"/>
      <c r="Z15" s="86"/>
      <c r="AA15" s="86"/>
      <c r="AB15" s="85"/>
      <c r="AC15" s="85"/>
      <c r="AD15" s="86"/>
      <c r="AE15" s="87"/>
      <c r="AF15" s="88"/>
    </row>
    <row r="16" spans="1:40" s="33" customFormat="1" ht="12.75">
      <c r="A16" s="89"/>
      <c r="B16" s="22"/>
      <c r="C16" s="22"/>
      <c r="D16" s="22"/>
      <c r="E16" s="22"/>
      <c r="F16" s="10"/>
      <c r="G16" s="10"/>
      <c r="H16" s="10"/>
      <c r="I16" s="10"/>
      <c r="J16" s="10"/>
      <c r="K16" s="90"/>
      <c r="L16" s="24"/>
      <c r="M16" s="25"/>
      <c r="N16" s="26"/>
      <c r="O16" s="26"/>
      <c r="P16" s="22"/>
      <c r="Q16" s="22"/>
      <c r="R16" s="28"/>
      <c r="S16" s="10"/>
      <c r="T16" s="10"/>
      <c r="U16" s="29"/>
      <c r="V16" s="22"/>
      <c r="W16" s="16"/>
      <c r="X16" s="29"/>
      <c r="Y16" s="30"/>
      <c r="Z16" s="22"/>
      <c r="AA16" s="22"/>
      <c r="AB16" s="25"/>
      <c r="AC16" s="25"/>
      <c r="AD16" s="22"/>
      <c r="AE16" s="31"/>
      <c r="AF16" s="32"/>
    </row>
    <row r="17" spans="1:40" s="96" customFormat="1" ht="12.75">
      <c r="A17" s="91">
        <v>210108496</v>
      </c>
      <c r="B17" s="9" t="s">
        <v>64</v>
      </c>
      <c r="C17" s="9" t="s">
        <v>65</v>
      </c>
      <c r="D17" s="9" t="s">
        <v>66</v>
      </c>
      <c r="E17" s="9">
        <v>25</v>
      </c>
      <c r="F17" s="10">
        <f>VLOOKUP(A17,[1]Munka1!$B$2:$F$17,5,0)*E17</f>
        <v>500</v>
      </c>
      <c r="G17" s="10">
        <f>VLOOKUP(A17,[1]Munka1!$B$16:$F$28,5,0)*E17</f>
        <v>575</v>
      </c>
      <c r="H17" s="10">
        <f>VLOOKUP(A17,[1]Munka1!$B$29:$F$42,5,0)*E17</f>
        <v>1550</v>
      </c>
      <c r="I17" s="10">
        <f>VLOOKUP(A17,[1]Munka1!$B$43:$F$55,5,0)*E17</f>
        <v>825</v>
      </c>
      <c r="J17" s="10">
        <f t="shared" si="4"/>
        <v>3450</v>
      </c>
      <c r="K17" s="92">
        <f t="shared" ref="K17:K22" si="10">J17/$J$22</f>
        <v>6.9678388793291482E-3</v>
      </c>
      <c r="L17" s="51">
        <v>5</v>
      </c>
      <c r="M17" s="93">
        <v>5</v>
      </c>
      <c r="N17" s="26">
        <v>6897</v>
      </c>
      <c r="O17" s="26">
        <v>8600</v>
      </c>
      <c r="P17" s="22">
        <f t="shared" si="6"/>
        <v>1720</v>
      </c>
      <c r="Q17" s="22">
        <f>$P$17</f>
        <v>1720</v>
      </c>
      <c r="R17" s="28">
        <v>860</v>
      </c>
      <c r="S17" s="10">
        <f t="shared" si="0"/>
        <v>7740</v>
      </c>
      <c r="T17" s="10">
        <f t="shared" si="1"/>
        <v>7740</v>
      </c>
      <c r="U17" s="29">
        <f t="shared" si="2"/>
        <v>860</v>
      </c>
      <c r="V17" s="9" t="s">
        <v>54</v>
      </c>
      <c r="W17" s="16">
        <f t="shared" si="3"/>
        <v>8300</v>
      </c>
      <c r="X17" s="16">
        <v>300</v>
      </c>
      <c r="Y17" s="17" t="s">
        <v>36</v>
      </c>
      <c r="Z17" s="9" t="s">
        <v>37</v>
      </c>
      <c r="AA17" s="9" t="s">
        <v>38</v>
      </c>
      <c r="AB17" s="93">
        <v>62500</v>
      </c>
      <c r="AC17" s="93">
        <v>12500</v>
      </c>
      <c r="AD17" s="9" t="s">
        <v>39</v>
      </c>
      <c r="AE17" s="94">
        <v>2500</v>
      </c>
      <c r="AF17" s="95" t="s">
        <v>40</v>
      </c>
      <c r="AG17" s="20"/>
      <c r="AH17" s="20"/>
      <c r="AI17" s="20"/>
      <c r="AJ17" s="20"/>
      <c r="AK17" s="20"/>
      <c r="AL17" s="20"/>
      <c r="AM17" s="20"/>
      <c r="AN17" s="20"/>
    </row>
    <row r="18" spans="1:40" s="98" customFormat="1" ht="12.75">
      <c r="A18" s="30">
        <v>210135223</v>
      </c>
      <c r="B18" s="30" t="s">
        <v>67</v>
      </c>
      <c r="C18" s="30" t="s">
        <v>68</v>
      </c>
      <c r="D18" s="30" t="s">
        <v>69</v>
      </c>
      <c r="E18" s="22">
        <v>50</v>
      </c>
      <c r="F18" s="10">
        <f>VLOOKUP(A18,[1]Munka1!$B$2:$F$17,5,0)*E18</f>
        <v>54375</v>
      </c>
      <c r="G18" s="10">
        <f>VLOOKUP(A18,[1]Munka1!$B$16:$F$28,5,0)*E18</f>
        <v>55660</v>
      </c>
      <c r="H18" s="10">
        <f>VLOOKUP(A18,[1]Munka1!$B$29:$F$42,5,0)*E18</f>
        <v>46400</v>
      </c>
      <c r="I18" s="10">
        <f>VLOOKUP(A18,[1]Munka1!$B$43:$F$55,5,0)*E18</f>
        <v>57329.999999999993</v>
      </c>
      <c r="J18" s="10">
        <f t="shared" si="4"/>
        <v>213765</v>
      </c>
      <c r="K18" s="97">
        <f t="shared" si="10"/>
        <v>0.43173335595356388</v>
      </c>
      <c r="L18" s="24">
        <v>5</v>
      </c>
      <c r="M18" s="25">
        <v>10</v>
      </c>
      <c r="N18" s="26">
        <v>18083</v>
      </c>
      <c r="O18" s="26">
        <v>20862</v>
      </c>
      <c r="P18" s="22">
        <f t="shared" si="6"/>
        <v>2086.1999999999998</v>
      </c>
      <c r="Q18" s="22">
        <f t="shared" ref="Q18:Q21" si="11">$P$17</f>
        <v>1720</v>
      </c>
      <c r="R18" s="28">
        <v>2086</v>
      </c>
      <c r="S18" s="10">
        <f t="shared" si="0"/>
        <v>18776</v>
      </c>
      <c r="T18" s="10">
        <f t="shared" si="1"/>
        <v>15480</v>
      </c>
      <c r="U18" s="29">
        <f t="shared" si="2"/>
        <v>5382</v>
      </c>
      <c r="V18" s="22" t="s">
        <v>54</v>
      </c>
      <c r="W18" s="16">
        <f t="shared" si="3"/>
        <v>20562</v>
      </c>
      <c r="X18" s="29">
        <v>300</v>
      </c>
      <c r="Y18" s="30" t="s">
        <v>36</v>
      </c>
      <c r="Z18" s="22" t="s">
        <v>43</v>
      </c>
      <c r="AA18" s="22" t="s">
        <v>38</v>
      </c>
      <c r="AB18" s="25">
        <v>100000</v>
      </c>
      <c r="AC18" s="25">
        <v>10000</v>
      </c>
      <c r="AD18" s="22" t="s">
        <v>39</v>
      </c>
      <c r="AE18" s="31">
        <v>2001</v>
      </c>
      <c r="AF18" s="32" t="s">
        <v>44</v>
      </c>
      <c r="AG18" s="33"/>
      <c r="AH18" s="33"/>
      <c r="AI18" s="33"/>
      <c r="AJ18" s="33"/>
      <c r="AK18" s="33"/>
      <c r="AL18" s="33"/>
      <c r="AM18" s="33"/>
      <c r="AN18" s="33"/>
    </row>
    <row r="19" spans="1:40" s="33" customFormat="1" ht="12.75">
      <c r="A19" s="21">
        <v>210108501</v>
      </c>
      <c r="B19" s="22" t="s">
        <v>70</v>
      </c>
      <c r="C19" s="22" t="s">
        <v>71</v>
      </c>
      <c r="D19" s="22" t="s">
        <v>72</v>
      </c>
      <c r="E19" s="22">
        <v>30</v>
      </c>
      <c r="F19" s="10">
        <f>VLOOKUP(A19,[1]Munka1!$B$2:$F$17,5,0)*E19</f>
        <v>1650</v>
      </c>
      <c r="G19" s="10">
        <f>VLOOKUP(A19,[1]Munka1!$B$16:$F$28,5,0)*E19</f>
        <v>1170</v>
      </c>
      <c r="H19" s="10">
        <f>VLOOKUP(A19,[1]Munka1!$B$29:$F$42,5,0)*E19</f>
        <v>570</v>
      </c>
      <c r="I19" s="10">
        <f>VLOOKUP(A19,[1]Munka1!$B$43:$F$55,5,0)*E19</f>
        <v>1710</v>
      </c>
      <c r="J19" s="10">
        <f t="shared" si="4"/>
        <v>5100</v>
      </c>
      <c r="K19" s="97">
        <f t="shared" si="10"/>
        <v>1.0300283560747437E-2</v>
      </c>
      <c r="L19" s="24">
        <v>6</v>
      </c>
      <c r="M19" s="25">
        <v>5</v>
      </c>
      <c r="N19" s="26">
        <v>9293</v>
      </c>
      <c r="O19" s="26">
        <v>11227</v>
      </c>
      <c r="P19" s="22">
        <f t="shared" si="6"/>
        <v>2245.4</v>
      </c>
      <c r="Q19" s="22">
        <f t="shared" si="11"/>
        <v>1720</v>
      </c>
      <c r="R19" s="28">
        <v>1123</v>
      </c>
      <c r="S19" s="10">
        <f t="shared" si="0"/>
        <v>10104</v>
      </c>
      <c r="T19" s="10">
        <f t="shared" si="1"/>
        <v>7740</v>
      </c>
      <c r="U19" s="29">
        <f t="shared" si="2"/>
        <v>3487</v>
      </c>
      <c r="V19" s="22" t="s">
        <v>54</v>
      </c>
      <c r="W19" s="16">
        <f t="shared" si="3"/>
        <v>10927</v>
      </c>
      <c r="X19" s="29">
        <v>300</v>
      </c>
      <c r="Y19" s="30" t="s">
        <v>36</v>
      </c>
      <c r="Z19" s="22" t="s">
        <v>37</v>
      </c>
      <c r="AA19" s="22" t="s">
        <v>38</v>
      </c>
      <c r="AB19" s="25">
        <v>75000</v>
      </c>
      <c r="AC19" s="25">
        <v>15000</v>
      </c>
      <c r="AD19" s="22" t="s">
        <v>39</v>
      </c>
      <c r="AE19" s="31">
        <v>2500</v>
      </c>
      <c r="AF19" s="32" t="s">
        <v>40</v>
      </c>
    </row>
    <row r="20" spans="1:40" s="109" customFormat="1" ht="12.75">
      <c r="A20" s="99">
        <v>210229789</v>
      </c>
      <c r="B20" s="100" t="s">
        <v>73</v>
      </c>
      <c r="C20" s="100" t="s">
        <v>74</v>
      </c>
      <c r="D20" s="100" t="s">
        <v>63</v>
      </c>
      <c r="E20" s="101">
        <v>60</v>
      </c>
      <c r="F20" s="10">
        <f>VLOOKUP(A20,[1]Munka1!$B$2:$F$17,5,0)*E20</f>
        <v>52776</v>
      </c>
      <c r="G20" s="10">
        <f>VLOOKUP(A20,[1]Munka1!$B$16:$F$28,5,0)*E20</f>
        <v>50328</v>
      </c>
      <c r="H20" s="10">
        <f>VLOOKUP(A20,[1]Munka1!$B$29:$F$42,5,0)*E20</f>
        <v>47496</v>
      </c>
      <c r="I20" s="10">
        <f>VLOOKUP(A20,[1]Munka1!$B$43:$F$55,5,0)*E20</f>
        <v>59202</v>
      </c>
      <c r="J20" s="10">
        <f t="shared" si="4"/>
        <v>209802</v>
      </c>
      <c r="K20" s="97">
        <f t="shared" si="10"/>
        <v>0.42372942972783018</v>
      </c>
      <c r="L20" s="102">
        <v>6</v>
      </c>
      <c r="M20" s="103">
        <v>10</v>
      </c>
      <c r="N20" s="26">
        <v>24003</v>
      </c>
      <c r="O20" s="26">
        <v>27351</v>
      </c>
      <c r="P20" s="22">
        <f t="shared" si="6"/>
        <v>2735.1</v>
      </c>
      <c r="Q20" s="22">
        <f t="shared" si="11"/>
        <v>1720</v>
      </c>
      <c r="R20" s="28">
        <v>2735</v>
      </c>
      <c r="S20" s="10">
        <f t="shared" si="0"/>
        <v>24616</v>
      </c>
      <c r="T20" s="10">
        <f>O20*0.9</f>
        <v>24615.9</v>
      </c>
      <c r="U20" s="29">
        <f t="shared" si="2"/>
        <v>2735.0999999999985</v>
      </c>
      <c r="V20" s="101" t="s">
        <v>54</v>
      </c>
      <c r="W20" s="16">
        <f t="shared" si="3"/>
        <v>27051</v>
      </c>
      <c r="X20" s="104">
        <v>300</v>
      </c>
      <c r="Y20" s="105" t="s">
        <v>36</v>
      </c>
      <c r="Z20" s="100" t="s">
        <v>43</v>
      </c>
      <c r="AA20" s="100" t="s">
        <v>38</v>
      </c>
      <c r="AB20" s="103">
        <v>120000</v>
      </c>
      <c r="AC20" s="103">
        <v>12000</v>
      </c>
      <c r="AD20" s="100" t="s">
        <v>39</v>
      </c>
      <c r="AE20" s="106">
        <v>2000</v>
      </c>
      <c r="AF20" s="107" t="s">
        <v>44</v>
      </c>
      <c r="AG20" s="108"/>
      <c r="AH20" s="108"/>
      <c r="AI20" s="108"/>
      <c r="AJ20" s="108"/>
      <c r="AK20" s="108"/>
      <c r="AL20" s="108"/>
      <c r="AM20" s="108"/>
      <c r="AN20" s="108"/>
    </row>
    <row r="21" spans="1:40" s="110" customFormat="1" ht="12.75">
      <c r="A21" s="99">
        <v>210229797</v>
      </c>
      <c r="B21" s="100" t="s">
        <v>75</v>
      </c>
      <c r="C21" s="100" t="s">
        <v>76</v>
      </c>
      <c r="D21" s="100" t="s">
        <v>77</v>
      </c>
      <c r="E21" s="101">
        <v>75</v>
      </c>
      <c r="F21" s="10">
        <f>VLOOKUP(A21,[1]Munka1!$B$2:$F$17,5,0)*E21</f>
        <v>18615</v>
      </c>
      <c r="G21" s="10">
        <f>VLOOKUP(A21,[1]Munka1!$B$16:$F$28,5,0)*E21</f>
        <v>14550</v>
      </c>
      <c r="H21" s="10">
        <f>VLOOKUP(A21,[1]Munka1!$B$29:$F$42,5,0)*E21</f>
        <v>12600</v>
      </c>
      <c r="I21" s="10">
        <f>VLOOKUP(A21,[1]Munka1!$B$43:$F$55,5,0)*E21</f>
        <v>17250</v>
      </c>
      <c r="J21" s="10">
        <f t="shared" si="4"/>
        <v>63015</v>
      </c>
      <c r="K21" s="97">
        <f t="shared" si="10"/>
        <v>0.12726909187852936</v>
      </c>
      <c r="L21" s="102">
        <v>7.5</v>
      </c>
      <c r="M21" s="103">
        <v>10</v>
      </c>
      <c r="N21" s="26">
        <v>30003</v>
      </c>
      <c r="O21" s="26">
        <v>33929</v>
      </c>
      <c r="P21" s="22">
        <f t="shared" si="6"/>
        <v>3392.9</v>
      </c>
      <c r="Q21" s="22">
        <f t="shared" si="11"/>
        <v>1720</v>
      </c>
      <c r="R21" s="28">
        <v>3393</v>
      </c>
      <c r="S21" s="10">
        <f t="shared" si="0"/>
        <v>30536</v>
      </c>
      <c r="T21" s="10">
        <f>O21*0.9</f>
        <v>30536.100000000002</v>
      </c>
      <c r="U21" s="29">
        <f t="shared" si="2"/>
        <v>3392.8999999999978</v>
      </c>
      <c r="V21" s="101" t="s">
        <v>54</v>
      </c>
      <c r="W21" s="16">
        <f t="shared" si="3"/>
        <v>33629</v>
      </c>
      <c r="X21" s="104">
        <v>300</v>
      </c>
      <c r="Y21" s="105" t="s">
        <v>36</v>
      </c>
      <c r="Z21" s="100" t="s">
        <v>43</v>
      </c>
      <c r="AA21" s="100" t="s">
        <v>38</v>
      </c>
      <c r="AB21" s="103">
        <v>150000</v>
      </c>
      <c r="AC21" s="103">
        <v>15000</v>
      </c>
      <c r="AD21" s="100" t="s">
        <v>39</v>
      </c>
      <c r="AE21" s="106">
        <v>2000</v>
      </c>
      <c r="AF21" s="107" t="s">
        <v>44</v>
      </c>
      <c r="AG21" s="108"/>
      <c r="AH21" s="108"/>
      <c r="AI21" s="108"/>
      <c r="AJ21" s="108"/>
      <c r="AK21" s="108"/>
      <c r="AL21" s="108"/>
      <c r="AM21" s="108"/>
      <c r="AN21" s="108"/>
    </row>
    <row r="22" spans="1:40" s="33" customFormat="1" ht="12.75">
      <c r="A22" s="111"/>
      <c r="B22" s="112"/>
      <c r="C22" s="112"/>
      <c r="D22" s="112"/>
      <c r="E22" s="112"/>
      <c r="F22" s="15">
        <f>SUM(F17:F21)</f>
        <v>127916</v>
      </c>
      <c r="G22" s="15">
        <f t="shared" ref="G22:J22" si="12">SUM(G17:G21)</f>
        <v>122283</v>
      </c>
      <c r="H22" s="15">
        <f t="shared" si="12"/>
        <v>108616</v>
      </c>
      <c r="I22" s="15">
        <f t="shared" si="12"/>
        <v>136317</v>
      </c>
      <c r="J22" s="15">
        <f t="shared" si="12"/>
        <v>495132</v>
      </c>
      <c r="K22" s="97">
        <f t="shared" si="10"/>
        <v>1</v>
      </c>
      <c r="L22" s="113"/>
      <c r="M22" s="114"/>
      <c r="N22" s="13"/>
      <c r="O22" s="13"/>
      <c r="P22" s="9"/>
      <c r="Q22" s="9"/>
      <c r="R22" s="115"/>
      <c r="S22" s="115"/>
      <c r="T22" s="115"/>
      <c r="U22" s="114"/>
      <c r="V22" s="30"/>
      <c r="W22" s="29"/>
      <c r="X22" s="29"/>
      <c r="Y22" s="30"/>
      <c r="Z22" s="112"/>
      <c r="AA22" s="112"/>
      <c r="AB22" s="114"/>
      <c r="AC22" s="114"/>
      <c r="AD22" s="112"/>
      <c r="AE22" s="116"/>
      <c r="AF22" s="1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2021-02-02T17:04:34Z</dcterms:modified>
</cp:coreProperties>
</file>