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5\"/>
    </mc:Choice>
  </mc:AlternateContent>
  <bookViews>
    <workbookView xWindow="480" yWindow="660" windowWidth="28272" windowHeight="12012"/>
  </bookViews>
  <sheets>
    <sheet name="Munka1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3" i="4" l="1"/>
  <c r="S4" i="4"/>
  <c r="S5" i="4"/>
  <c r="S7" i="4"/>
  <c r="S8" i="4"/>
  <c r="S9" i="4"/>
  <c r="S11" i="4"/>
  <c r="S10" i="4"/>
  <c r="S12" i="4"/>
  <c r="S15" i="4"/>
  <c r="S16" i="4"/>
  <c r="S17" i="4"/>
  <c r="S18" i="4"/>
  <c r="S19" i="4"/>
  <c r="S22" i="4"/>
  <c r="S23" i="4"/>
  <c r="S24" i="4"/>
  <c r="S25" i="4"/>
  <c r="S26" i="4"/>
  <c r="S29" i="4"/>
  <c r="S30" i="4"/>
  <c r="S31" i="4"/>
  <c r="S32" i="4"/>
  <c r="S33" i="4"/>
  <c r="S36" i="4"/>
  <c r="S37" i="4"/>
  <c r="S38" i="4"/>
  <c r="S39" i="4"/>
  <c r="S40" i="4"/>
  <c r="S43" i="4"/>
  <c r="S44" i="4"/>
  <c r="S45" i="4"/>
  <c r="S46" i="4"/>
  <c r="S48" i="4"/>
  <c r="S2" i="4"/>
  <c r="U44" i="4" l="1"/>
  <c r="V44" i="4" s="1"/>
  <c r="W44" i="4" s="1"/>
  <c r="U43" i="4"/>
  <c r="V43" i="4" s="1"/>
  <c r="W43" i="4" s="1"/>
  <c r="U37" i="4"/>
  <c r="V37" i="4" s="1"/>
  <c r="W37" i="4" s="1"/>
  <c r="U36" i="4"/>
  <c r="V36" i="4" s="1"/>
  <c r="W36" i="4" s="1"/>
  <c r="U30" i="4"/>
  <c r="V30" i="4" s="1"/>
  <c r="W30" i="4" s="1"/>
  <c r="U29" i="4"/>
  <c r="V29" i="4" s="1"/>
  <c r="W29" i="4" s="1"/>
  <c r="U23" i="4"/>
  <c r="V23" i="4" s="1"/>
  <c r="W23" i="4" s="1"/>
  <c r="U22" i="4"/>
  <c r="V22" i="4" s="1"/>
  <c r="W22" i="4" s="1"/>
  <c r="U15" i="4"/>
  <c r="V15" i="4" s="1"/>
  <c r="W15" i="4" s="1"/>
  <c r="U8" i="4"/>
  <c r="V8" i="4" s="1"/>
  <c r="W8" i="4" s="1"/>
  <c r="U7" i="4"/>
  <c r="V7" i="4" s="1"/>
  <c r="W7" i="4" s="1"/>
  <c r="U3" i="4"/>
  <c r="V3" i="4" s="1"/>
  <c r="W3" i="4" s="1"/>
  <c r="U2" i="4"/>
  <c r="V2" i="4" s="1"/>
  <c r="W2" i="4" s="1"/>
  <c r="U45" i="4"/>
  <c r="V45" i="4" s="1"/>
  <c r="W45" i="4" s="1"/>
  <c r="U38" i="4"/>
  <c r="V38" i="4" s="1"/>
  <c r="W38" i="4" s="1"/>
  <c r="U31" i="4"/>
  <c r="V31" i="4" s="1"/>
  <c r="W31" i="4" s="1"/>
  <c r="U24" i="4"/>
  <c r="V24" i="4" s="1"/>
  <c r="W24" i="4" s="1"/>
  <c r="U16" i="4"/>
  <c r="V16" i="4" s="1"/>
  <c r="W16" i="4" s="1"/>
  <c r="U17" i="4"/>
  <c r="V17" i="4" s="1"/>
  <c r="W17" i="4" s="1"/>
  <c r="T15" i="4"/>
  <c r="T7" i="4"/>
  <c r="T2" i="4"/>
  <c r="T8" i="4" l="1"/>
  <c r="T10" i="4"/>
  <c r="T12" i="4"/>
  <c r="T9" i="4"/>
  <c r="U9" i="4" s="1"/>
  <c r="V9" i="4" s="1"/>
  <c r="W9" i="4" s="1"/>
  <c r="T11" i="4"/>
  <c r="T3" i="4"/>
  <c r="T4" i="4"/>
  <c r="U4" i="4" s="1"/>
  <c r="V4" i="4" s="1"/>
  <c r="W4" i="4" s="1"/>
  <c r="T5" i="4"/>
  <c r="I48" i="4"/>
  <c r="I46" i="4"/>
  <c r="I39" i="4"/>
  <c r="I40" i="4"/>
  <c r="I33" i="4"/>
  <c r="I32" i="4"/>
  <c r="I26" i="4"/>
  <c r="I25" i="4"/>
  <c r="I18" i="4"/>
  <c r="I19" i="4"/>
  <c r="I10" i="4"/>
  <c r="I11" i="4"/>
  <c r="I12" i="4"/>
  <c r="I5" i="4"/>
  <c r="I34" i="4" l="1"/>
  <c r="J34" i="4" s="1"/>
  <c r="I13" i="4"/>
  <c r="J13" i="4" s="1"/>
  <c r="I20" i="4"/>
  <c r="J20" i="4" s="1"/>
  <c r="I41" i="4"/>
  <c r="J39" i="4" s="1"/>
  <c r="I27" i="4"/>
  <c r="J27" i="4" s="1"/>
  <c r="U5" i="4"/>
  <c r="O5" i="4"/>
  <c r="U18" i="4"/>
  <c r="V18" i="4" s="1"/>
  <c r="U25" i="4"/>
  <c r="V25" i="4" s="1"/>
  <c r="U33" i="4"/>
  <c r="V33" i="4" s="1"/>
  <c r="U39" i="4"/>
  <c r="V39" i="4" s="1"/>
  <c r="T48" i="4"/>
  <c r="U48" i="4" s="1"/>
  <c r="V48" i="4" s="1"/>
  <c r="U46" i="4"/>
  <c r="V46" i="4" s="1"/>
  <c r="U11" i="4"/>
  <c r="V11" i="4" s="1"/>
  <c r="R48" i="4"/>
  <c r="R46" i="4"/>
  <c r="J33" i="4" l="1"/>
  <c r="J32" i="4"/>
  <c r="J18" i="4"/>
  <c r="J25" i="4"/>
  <c r="J40" i="4"/>
  <c r="J41" i="4"/>
  <c r="J19" i="4"/>
  <c r="J26" i="4"/>
  <c r="V5" i="4"/>
  <c r="J12" i="4"/>
  <c r="J10" i="4"/>
  <c r="J11" i="4"/>
  <c r="W46" i="4"/>
  <c r="W48" i="4"/>
  <c r="U26" i="4"/>
  <c r="V26" i="4" s="1"/>
  <c r="U32" i="4"/>
  <c r="V32" i="4" s="1"/>
  <c r="U19" i="4"/>
  <c r="U40" i="4"/>
  <c r="V40" i="4" s="1"/>
  <c r="U10" i="4" l="1"/>
  <c r="V10" i="4" s="1"/>
  <c r="W10" i="4" s="1"/>
  <c r="U12" i="4"/>
  <c r="V12" i="4" s="1"/>
  <c r="W12" i="4" s="1"/>
  <c r="V19" i="4"/>
  <c r="W19" i="4" s="1"/>
  <c r="R11" i="4"/>
  <c r="W11" i="4" s="1"/>
  <c r="R18" i="4"/>
  <c r="W18" i="4" s="1"/>
  <c r="R25" i="4"/>
  <c r="W25" i="4" s="1"/>
  <c r="R26" i="4"/>
  <c r="W26" i="4" s="1"/>
  <c r="R32" i="4"/>
  <c r="W32" i="4" s="1"/>
  <c r="R33" i="4"/>
  <c r="W33" i="4" s="1"/>
  <c r="R39" i="4"/>
  <c r="W39" i="4" s="1"/>
  <c r="R40" i="4"/>
  <c r="W40" i="4" s="1"/>
  <c r="R5" i="4"/>
  <c r="W5" i="4" s="1"/>
</calcChain>
</file>

<file path=xl/sharedStrings.xml><?xml version="1.0" encoding="utf-8"?>
<sst xmlns="http://schemas.openxmlformats.org/spreadsheetml/2006/main" count="236" uniqueCount="85">
  <si>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</si>
  <si>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</si>
  <si>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</si>
  <si>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</si>
  <si>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</si>
  <si>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</si>
  <si>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</si>
  <si>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</si>
  <si>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</si>
  <si>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</si>
  <si>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</si>
  <si>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</si>
  <si>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</si>
  <si>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</si>
  <si>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</si>
  <si>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</si>
  <si>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</si>
  <si>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</si>
  <si>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</si>
  <si>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</si>
  <si>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</si>
  <si>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</si>
  <si>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</si>
  <si>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</si>
  <si>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</si>
  <si>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</si>
  <si>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</si>
  <si>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</si>
  <si>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</si>
  <si>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</si>
  <si>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</si>
  <si>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</si>
  <si>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</si>
  <si>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</si>
  <si>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</si>
  <si>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</si>
  <si>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</si>
  <si>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</si>
  <si>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</si>
  <si>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</si>
  <si>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</si>
  <si>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</si>
  <si>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</si>
  <si>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</si>
  <si>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</si>
  <si>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</si>
  <si>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</si>
  <si>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</si>
  <si>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</si>
  <si>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</si>
  <si>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</si>
  <si>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</si>
  <si>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</si>
  <si>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</si>
  <si>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8 hatáserősség</t>
  </si>
  <si>
    <t>EUEM_TERDIJ várható október 1.</t>
  </si>
  <si>
    <t>OEP_EUB várható október 1</t>
  </si>
  <si>
    <t>10x0,8ml előretöltött fecskendőben</t>
  </si>
  <si>
    <t>10x1ml előretöltött fecskendőben</t>
  </si>
  <si>
    <t>10x0,2ml előretöltött fecskendőben</t>
  </si>
  <si>
    <t>10x0,4ml előretöltött fecskendőben</t>
  </si>
  <si>
    <t>10x0,6ml előretöltött fecskendőben</t>
  </si>
  <si>
    <t>HEPAXANE 10 000 NE (100 MG)/1 ML OLDATOS INJEKCIÓ ELŐRETÖLTÖTT FECSKENDŐBEN</t>
  </si>
  <si>
    <t>10x előretöltött fecskendőben tűvédő nélkül</t>
  </si>
  <si>
    <t>Teva Gyógyszergyár Zártkörűen Működő Részvénytársaság</t>
  </si>
  <si>
    <t>10x előretöltött fecskendőben tűvédővel</t>
  </si>
  <si>
    <t>HEPAXANE 12 000 NE (120 MG)/0,8 ML OLDATOS INJEKCIÓ ELŐRETÖLTÖTT FECSKENDŐBEN</t>
  </si>
  <si>
    <t>HEPAXANE 15 000 NE (150 MG)/1 ML OLDATOS INJEKCIÓ ELŐRETÖLTÖTT FECSKENDŐBEN</t>
  </si>
  <si>
    <t>HEPAXANE 2000 NE (20 MG)/0,2 ML OLDATOS INJEKCIÓ ELŐRETÖLTÖTT FECSKENDŐBEN</t>
  </si>
  <si>
    <t>HEPAXANE 4000 NE (40 MG)/0,4 ML OLDATOS INJEKCIÓ ELŐRETÖLTÖTT FECSKENDŐBEN</t>
  </si>
  <si>
    <t>HEPAXANE 6000 NE (60 MG)/0,6 ML OLDATOS INJEKCIÓ ELŐRETÖLTÖTT FECSKENDŐBEN</t>
  </si>
  <si>
    <t>HEPAXANE 8000 NE (80 MG)/0,8 ML OLDATOS INJEKCIÓ ELŐRETÖLTÖTT FECSKENDŐBEN</t>
  </si>
  <si>
    <t>INHIXA 10 000 NE (100 MG)/1 ML OLDATOS INJEKCIÓ ELŐRETÖLTÖTT FECSKENDŐBEN</t>
  </si>
  <si>
    <t>Goodwill Pharma Orvos-, és Gyógyszertudományi Nyilvánosan Működő Részvénytársaság</t>
  </si>
  <si>
    <t>INHIXA 12 000 NE (120 MG)/0,8 ML OLDATOS INJEKCIÓ ELŐRETÖLTÖTT FECSKENDŐBEN</t>
  </si>
  <si>
    <t>INHIXA 15 000 NE (150 MG)/1 ML OLDATOS INJEKCIÓ ELŐRETÖLTÖTT FECSKENDŐBEN</t>
  </si>
  <si>
    <t>INHIXA 2000 NE (20 MG)/0,2 ML OLDATOS INJEKCIÓ ELŐRETÖLTÖTT FECSKENDŐBEN</t>
  </si>
  <si>
    <t>INHIXA 4000 NE (40 MG)/0,4 ML OLDATOS INJEKCIÓ ELŐRETÖLTÖTT FECSKENDŐBEN</t>
  </si>
  <si>
    <t>INHIXA 6000 NE (60 MG)/0,6 ML OLDATOS INJEKCIÓ ELŐRETÖLTÖTT FECSKENDŐBEN</t>
  </si>
  <si>
    <t>INHIXA 8000 NE (80 MG)/0,8 ML OLDATOS INJEKCIÓ ELŐRETÖLTÖTT FECSKENDŐBEN</t>
  </si>
  <si>
    <t>2025. április emelt jogcím</t>
  </si>
  <si>
    <t>2025. június emelt jogcím</t>
  </si>
  <si>
    <t>2025. május emelt jogcím</t>
  </si>
  <si>
    <t>2025. március emelt jogcím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</si>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</sst>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  <numFmt numFmtId="166" formatCode="0.000"/>
    <numFmt numFmtId="167" formatCode="_-* #,##0_-;\-* #,##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43" fontId="1" fillId="0" borderId="0" applyFont="0" applyFill="0" applyBorder="0" applyAlignment="0" applyProtection="0"/>
    <xf numFmtId="0" fontId="10" fillId="6" borderId="0" applyNumberFormat="0" applyBorder="0" applyAlignment="0" applyProtection="0"/>
  </cellStyleXfs>
  <cellXfs count="60">
    <xf numFmtId="0" fontId="0" fillId="0" borderId="0" xfId="0"/>
    <xf numFmtId="0" fontId="5" fillId="0" borderId="0" xfId="0" applyFont="1"/>
    <xf numFmtId="0" fontId="5" fillId="0" borderId="0" xfId="0" applyFont="1" applyFill="1"/>
    <xf numFmtId="0" fontId="6" fillId="0" borderId="0" xfId="0" applyFont="1"/>
    <xf numFmtId="10" fontId="6" fillId="0" borderId="0" xfId="1" applyNumberFormat="1" applyFont="1" applyBorder="1"/>
    <xf numFmtId="0" fontId="6" fillId="0" borderId="0" xfId="1" applyNumberFormat="1" applyFont="1" applyBorder="1"/>
    <xf numFmtId="0" fontId="6" fillId="0" borderId="0" xfId="0" applyFont="1" applyFill="1"/>
    <xf numFmtId="10" fontId="5" fillId="0" borderId="0" xfId="1" applyNumberFormat="1" applyFont="1" applyBorder="1"/>
    <xf numFmtId="0" fontId="5" fillId="0" borderId="0" xfId="1" applyNumberFormat="1" applyFont="1" applyBorder="1"/>
    <xf numFmtId="0" fontId="9" fillId="0" borderId="0" xfId="0" applyFont="1"/>
    <xf numFmtId="165" fontId="3" fillId="2" borderId="1" xfId="7" applyNumberFormat="1" applyFont="1" applyFill="1" applyBorder="1" applyAlignment="1">
      <alignment horizontal="center" vertical="center" wrapText="1"/>
    </xf>
    <xf numFmtId="165" fontId="6" fillId="0" borderId="0" xfId="7" applyNumberFormat="1" applyFont="1" applyBorder="1"/>
    <xf numFmtId="165" fontId="5" fillId="0" borderId="0" xfId="7" applyNumberFormat="1" applyFont="1" applyBorder="1"/>
    <xf numFmtId="0" fontId="6" fillId="0" borderId="0" xfId="0" applyFont="1" applyBorder="1"/>
    <xf numFmtId="0" fontId="9" fillId="0" borderId="0" xfId="0" applyFont="1" applyFill="1"/>
    <xf numFmtId="0" fontId="9" fillId="0" borderId="0" xfId="1" applyNumberFormat="1" applyFont="1" applyFill="1" applyBorder="1"/>
    <xf numFmtId="2" fontId="9" fillId="0" borderId="0" xfId="6" applyNumberFormat="1" applyFont="1" applyFill="1" applyBorder="1"/>
    <xf numFmtId="0" fontId="3" fillId="2" borderId="1" xfId="2" applyFont="1" applyFill="1" applyBorder="1" applyAlignment="1">
      <alignment horizontal="center" vertical="center" wrapText="1"/>
    </xf>
    <xf numFmtId="0" fontId="5" fillId="0" borderId="0" xfId="0" applyFont="1" applyBorder="1"/>
    <xf numFmtId="0" fontId="4" fillId="2" borderId="1" xfId="2" applyFont="1" applyFill="1" applyBorder="1" applyAlignment="1">
      <alignment horizontal="center" vertical="center" wrapText="1"/>
    </xf>
    <xf numFmtId="165" fontId="3" fillId="2" borderId="1" xfId="3" applyNumberFormat="1" applyFont="1" applyFill="1" applyBorder="1" applyAlignment="1">
      <alignment horizontal="center" vertical="center" wrapText="1"/>
    </xf>
    <xf numFmtId="165" fontId="3" fillId="0" borderId="4" xfId="3" applyNumberFormat="1" applyFont="1" applyFill="1" applyBorder="1" applyAlignment="1">
      <alignment horizontal="center" vertical="center" wrapText="1"/>
    </xf>
    <xf numFmtId="165" fontId="3" fillId="0" borderId="1" xfId="3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/>
    <xf numFmtId="0" fontId="5" fillId="0" borderId="0" xfId="0" applyFont="1" applyFill="1" applyBorder="1"/>
    <xf numFmtId="165" fontId="4" fillId="5" borderId="1" xfId="6" applyNumberFormat="1" applyFont="1" applyFill="1" applyBorder="1" applyAlignment="1">
      <alignment horizontal="center" vertical="center" wrapText="1"/>
    </xf>
    <xf numFmtId="0" fontId="5" fillId="5" borderId="0" xfId="0" applyFont="1" applyFill="1"/>
    <xf numFmtId="0" fontId="5" fillId="5" borderId="0" xfId="6" applyFont="1" applyFill="1"/>
    <xf numFmtId="0" fontId="5" fillId="5" borderId="0" xfId="6" applyFont="1" applyFill="1" applyBorder="1"/>
    <xf numFmtId="1" fontId="5" fillId="5" borderId="0" xfId="6" applyNumberFormat="1" applyFont="1" applyFill="1"/>
    <xf numFmtId="165" fontId="4" fillId="5" borderId="1" xfId="5" applyNumberFormat="1" applyFont="1" applyFill="1" applyBorder="1" applyAlignment="1">
      <alignment horizontal="center" vertical="center" wrapText="1"/>
    </xf>
    <xf numFmtId="0" fontId="5" fillId="5" borderId="0" xfId="5" applyFont="1" applyFill="1"/>
    <xf numFmtId="0" fontId="5" fillId="5" borderId="0" xfId="5" applyFont="1" applyFill="1" applyBorder="1"/>
    <xf numFmtId="165" fontId="4" fillId="5" borderId="2" xfId="6" applyNumberFormat="1" applyFont="1" applyFill="1" applyBorder="1" applyAlignment="1">
      <alignment horizontal="center" vertical="center" wrapText="1"/>
    </xf>
    <xf numFmtId="165" fontId="4" fillId="5" borderId="5" xfId="6" applyNumberFormat="1" applyFont="1" applyFill="1" applyBorder="1" applyAlignment="1">
      <alignment horizontal="center" vertical="center" wrapText="1"/>
    </xf>
    <xf numFmtId="165" fontId="4" fillId="5" borderId="3" xfId="6" applyNumberFormat="1" applyFont="1" applyFill="1" applyBorder="1" applyAlignment="1">
      <alignment horizontal="center" vertical="center" wrapText="1"/>
    </xf>
    <xf numFmtId="2" fontId="5" fillId="5" borderId="0" xfId="6" applyNumberFormat="1" applyFont="1" applyFill="1"/>
    <xf numFmtId="164" fontId="4" fillId="5" borderId="1" xfId="6" applyNumberFormat="1" applyFont="1" applyFill="1" applyBorder="1" applyAlignment="1">
      <alignment horizontal="center" vertical="center" wrapText="1"/>
    </xf>
    <xf numFmtId="164" fontId="5" fillId="5" borderId="0" xfId="0" applyNumberFormat="1" applyFont="1" applyFill="1"/>
    <xf numFmtId="164" fontId="5" fillId="5" borderId="0" xfId="6" applyNumberFormat="1" applyFont="1" applyFill="1"/>
    <xf numFmtId="0" fontId="6" fillId="7" borderId="0" xfId="0" applyFont="1" applyFill="1"/>
    <xf numFmtId="165" fontId="5" fillId="7" borderId="0" xfId="7" applyNumberFormat="1" applyFont="1" applyFill="1" applyBorder="1"/>
    <xf numFmtId="165" fontId="6" fillId="7" borderId="0" xfId="7" applyNumberFormat="1" applyFont="1" applyFill="1" applyBorder="1"/>
    <xf numFmtId="10" fontId="6" fillId="7" borderId="0" xfId="1" applyNumberFormat="1" applyFont="1" applyFill="1" applyBorder="1"/>
    <xf numFmtId="0" fontId="6" fillId="7" borderId="0" xfId="1" applyNumberFormat="1" applyFont="1" applyFill="1" applyBorder="1"/>
    <xf numFmtId="0" fontId="5" fillId="7" borderId="0" xfId="6" applyFont="1" applyFill="1"/>
    <xf numFmtId="0" fontId="5" fillId="7" borderId="0" xfId="5" applyFont="1" applyFill="1"/>
    <xf numFmtId="164" fontId="5" fillId="7" borderId="0" xfId="0" applyNumberFormat="1" applyFont="1" applyFill="1"/>
    <xf numFmtId="1" fontId="5" fillId="7" borderId="0" xfId="6" applyNumberFormat="1" applyFont="1" applyFill="1"/>
    <xf numFmtId="0" fontId="6" fillId="5" borderId="0" xfId="0" applyFont="1" applyFill="1"/>
    <xf numFmtId="164" fontId="6" fillId="5" borderId="0" xfId="0" applyNumberFormat="1" applyFont="1" applyFill="1"/>
    <xf numFmtId="0" fontId="6" fillId="5" borderId="0" xfId="6" applyFont="1" applyFill="1"/>
    <xf numFmtId="1" fontId="6" fillId="5" borderId="0" xfId="6" applyNumberFormat="1" applyFont="1" applyFill="1"/>
    <xf numFmtId="0" fontId="6" fillId="5" borderId="0" xfId="5" applyFont="1" applyFill="1"/>
    <xf numFmtId="2" fontId="6" fillId="5" borderId="0" xfId="6" applyNumberFormat="1" applyFont="1" applyFill="1"/>
    <xf numFmtId="167" fontId="5" fillId="6" borderId="0" xfId="8" applyNumberFormat="1" applyFont="1"/>
    <xf numFmtId="165" fontId="3" fillId="5" borderId="2" xfId="6" applyNumberFormat="1" applyFont="1" applyFill="1" applyBorder="1" applyAlignment="1">
      <alignment horizontal="center" vertical="center" wrapText="1"/>
    </xf>
    <xf numFmtId="2" fontId="6" fillId="7" borderId="0" xfId="6" applyNumberFormat="1" applyFont="1" applyFill="1"/>
    <xf numFmtId="166" fontId="6" fillId="5" borderId="0" xfId="0" applyNumberFormat="1" applyFont="1" applyFill="1"/>
  </cellXfs>
  <cellStyles count="9">
    <cellStyle name="60% - 6. jelölőszín" xfId="8" builtinId="52"/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49"/>
  <sheetViews>
    <sheetView tabSelected="1" zoomScale="80" zoomScaleNormal="80" workbookViewId="0">
      <pane ySplit="1" topLeftCell="A2" activePane="bottomLeft" state="frozen"/>
      <selection activeCell="E1" sqref="E1"/>
      <selection pane="bottomLeft" activeCell="L22" sqref="L22:L24"/>
    </sheetView>
  </sheetViews>
  <sheetFormatPr defaultRowHeight="14.4" x14ac:dyDescent="0.3"/>
  <cols>
    <col min="1" max="1" width="11.6640625" style="1" bestFit="1" customWidth="1"/>
    <col min="2" max="2" width="70.109375" style="1" customWidth="1"/>
    <col min="3" max="3" width="12.33203125" style="1" customWidth="1"/>
    <col min="4" max="4" width="11.5546875" style="1" bestFit="1" customWidth="1"/>
    <col min="5" max="5" width="13.44140625" style="1" customWidth="1"/>
    <col min="6" max="6" width="16" style="1" customWidth="1"/>
    <col min="7" max="7" width="12.44140625" style="1" customWidth="1"/>
    <col min="8" max="8" width="14.44140625" style="1" customWidth="1"/>
    <col min="9" max="9" width="15.44140625" style="1" customWidth="1"/>
    <col min="10" max="10" width="12.6640625" style="1" customWidth="1"/>
    <col min="11" max="11" width="10.88671875" style="1" customWidth="1"/>
    <col min="12" max="12" width="15.33203125" style="1" customWidth="1"/>
    <col min="13" max="13" width="6.5546875" style="1" customWidth="1"/>
    <col min="14" max="14" width="8.44140625" style="28" customWidth="1"/>
    <col min="15" max="15" width="11.33203125" style="1" customWidth="1"/>
    <col min="16" max="16" width="9.33203125" style="1" customWidth="1"/>
    <col min="17" max="17" width="10.88671875" style="32" customWidth="1"/>
    <col min="18" max="18" width="14.88671875" style="32" customWidth="1"/>
    <col min="19" max="19" width="15.33203125" style="40" customWidth="1"/>
    <col min="20" max="20" width="12.33203125" style="52" customWidth="1"/>
    <col min="21" max="21" width="18" style="28" customWidth="1"/>
    <col min="22" max="22" width="16.6640625" style="28" customWidth="1"/>
    <col min="23" max="23" width="14" style="28" customWidth="1"/>
    <col min="24" max="24" width="15.5546875" style="1" customWidth="1"/>
    <col min="25" max="25" width="38.88671875" style="1" bestFit="1" customWidth="1"/>
    <col min="26" max="16384" width="8.88671875" style="1"/>
  </cols>
  <sheetData>
    <row r="1" spans="1:26" s="24" customFormat="1" ht="40.200000000000003" thickBot="1" x14ac:dyDescent="0.3">
      <c r="A1" s="17" t="s">
        <v>0</v>
      </c>
      <c r="B1" s="17" t="s">
        <v>1</v>
      </c>
      <c r="C1" s="17" t="s">
        <v>2</v>
      </c>
      <c r="D1" s="17" t="s">
        <v>33</v>
      </c>
      <c r="E1" s="10" t="s">
        <v>83</v>
      </c>
      <c r="F1" s="10" t="s">
        <v>80</v>
      </c>
      <c r="G1" s="10" t="s">
        <v>82</v>
      </c>
      <c r="H1" s="10" t="s">
        <v>81</v>
      </c>
      <c r="I1" s="17" t="s">
        <v>47</v>
      </c>
      <c r="J1" s="19" t="s">
        <v>4</v>
      </c>
      <c r="K1" s="19" t="s">
        <v>48</v>
      </c>
      <c r="L1" s="20" t="s">
        <v>49</v>
      </c>
      <c r="M1" s="20" t="s">
        <v>50</v>
      </c>
      <c r="N1" s="26" t="s">
        <v>3</v>
      </c>
      <c r="O1" s="17" t="s">
        <v>5</v>
      </c>
      <c r="P1" s="20" t="s">
        <v>6</v>
      </c>
      <c r="Q1" s="31" t="s">
        <v>12</v>
      </c>
      <c r="R1" s="31" t="s">
        <v>13</v>
      </c>
      <c r="S1" s="38" t="s">
        <v>51</v>
      </c>
      <c r="T1" s="57" t="s">
        <v>52</v>
      </c>
      <c r="U1" s="34" t="s">
        <v>56</v>
      </c>
      <c r="V1" s="35" t="s">
        <v>55</v>
      </c>
      <c r="W1" s="36" t="s">
        <v>53</v>
      </c>
      <c r="X1" s="21" t="s">
        <v>7</v>
      </c>
      <c r="Y1" s="22" t="s">
        <v>8</v>
      </c>
      <c r="Z1" s="23"/>
    </row>
    <row r="2" spans="1:26" s="3" customFormat="1" x14ac:dyDescent="0.3">
      <c r="A2" s="3">
        <v>210885543</v>
      </c>
      <c r="B2" s="3" t="s">
        <v>68</v>
      </c>
      <c r="C2" s="3" t="s">
        <v>63</v>
      </c>
      <c r="D2" s="3" t="s">
        <v>9</v>
      </c>
      <c r="E2" s="11">
        <v>0</v>
      </c>
      <c r="F2" s="11">
        <v>0</v>
      </c>
      <c r="G2" s="11">
        <v>0</v>
      </c>
      <c r="H2" s="11">
        <v>0</v>
      </c>
      <c r="L2" s="3" t="s">
        <v>35</v>
      </c>
      <c r="N2" s="50">
        <v>8</v>
      </c>
      <c r="O2" s="3">
        <v>4351</v>
      </c>
      <c r="P2" s="3">
        <v>5628</v>
      </c>
      <c r="Q2" s="50">
        <v>5065</v>
      </c>
      <c r="R2" s="50">
        <v>563</v>
      </c>
      <c r="S2" s="51">
        <f>P2/N2</f>
        <v>703.5</v>
      </c>
      <c r="T2" s="52">
        <f>S2</f>
        <v>703.5</v>
      </c>
      <c r="U2" s="53">
        <f>P2*0.9</f>
        <v>5065.2</v>
      </c>
      <c r="V2" s="53">
        <f t="shared" ref="V2:V4" si="0">P2-U2</f>
        <v>562.80000000000018</v>
      </c>
      <c r="W2" s="53">
        <f t="shared" ref="W2:W4" si="1">V2-R2</f>
        <v>-0.1999999999998181</v>
      </c>
      <c r="X2" s="3" t="s">
        <v>18</v>
      </c>
      <c r="Y2" s="3" t="s">
        <v>64</v>
      </c>
    </row>
    <row r="3" spans="1:26" s="3" customFormat="1" x14ac:dyDescent="0.3">
      <c r="A3" s="3">
        <v>210885527</v>
      </c>
      <c r="B3" s="3" t="s">
        <v>68</v>
      </c>
      <c r="C3" s="3" t="s">
        <v>65</v>
      </c>
      <c r="D3" s="3" t="s">
        <v>9</v>
      </c>
      <c r="E3" s="11">
        <v>0</v>
      </c>
      <c r="F3" s="11">
        <v>0</v>
      </c>
      <c r="G3" s="11">
        <v>0</v>
      </c>
      <c r="H3" s="11">
        <v>0</v>
      </c>
      <c r="L3" s="3" t="s">
        <v>35</v>
      </c>
      <c r="N3" s="50">
        <v>8</v>
      </c>
      <c r="O3" s="3">
        <v>4351</v>
      </c>
      <c r="P3" s="3">
        <v>5628</v>
      </c>
      <c r="Q3" s="50">
        <v>5065</v>
      </c>
      <c r="R3" s="50">
        <v>563</v>
      </c>
      <c r="S3" s="51">
        <f t="shared" ref="S3:S48" si="2">P3/N3</f>
        <v>703.5</v>
      </c>
      <c r="T3" s="52">
        <f>$T$2</f>
        <v>703.5</v>
      </c>
      <c r="U3" s="53">
        <f>P3*0.9</f>
        <v>5065.2</v>
      </c>
      <c r="V3" s="53">
        <f t="shared" si="0"/>
        <v>562.80000000000018</v>
      </c>
      <c r="W3" s="53">
        <f t="shared" si="1"/>
        <v>-0.1999999999998181</v>
      </c>
      <c r="X3" s="3" t="s">
        <v>18</v>
      </c>
      <c r="Y3" s="3" t="s">
        <v>64</v>
      </c>
    </row>
    <row r="4" spans="1:26" s="3" customFormat="1" x14ac:dyDescent="0.3">
      <c r="A4" s="3">
        <v>210809173</v>
      </c>
      <c r="B4" s="3" t="s">
        <v>76</v>
      </c>
      <c r="C4" s="3" t="s">
        <v>59</v>
      </c>
      <c r="D4" s="3" t="s">
        <v>9</v>
      </c>
      <c r="E4" s="11">
        <v>0</v>
      </c>
      <c r="F4" s="11">
        <v>0</v>
      </c>
      <c r="G4" s="11">
        <v>0</v>
      </c>
      <c r="H4" s="11">
        <v>0</v>
      </c>
      <c r="L4" s="3" t="s">
        <v>35</v>
      </c>
      <c r="N4" s="50">
        <v>8</v>
      </c>
      <c r="O4" s="3">
        <v>4353</v>
      </c>
      <c r="P4" s="3">
        <v>5631</v>
      </c>
      <c r="Q4" s="50">
        <v>5068</v>
      </c>
      <c r="R4" s="50">
        <v>563</v>
      </c>
      <c r="S4" s="51">
        <f t="shared" si="2"/>
        <v>703.875</v>
      </c>
      <c r="T4" s="52">
        <f t="shared" ref="T4:T5" si="3">$T$2</f>
        <v>703.5</v>
      </c>
      <c r="U4" s="53">
        <f>T4*0.9*N4</f>
        <v>5065.2</v>
      </c>
      <c r="V4" s="53">
        <f t="shared" si="0"/>
        <v>565.80000000000018</v>
      </c>
      <c r="W4" s="53">
        <f t="shared" si="1"/>
        <v>2.8000000000001819</v>
      </c>
      <c r="X4" s="3" t="s">
        <v>18</v>
      </c>
      <c r="Y4" s="3" t="s">
        <v>73</v>
      </c>
    </row>
    <row r="5" spans="1:26" s="3" customFormat="1" x14ac:dyDescent="0.3">
      <c r="A5" s="3">
        <v>210053887</v>
      </c>
      <c r="B5" s="3" t="s">
        <v>17</v>
      </c>
      <c r="C5" s="3" t="s">
        <v>34</v>
      </c>
      <c r="D5" s="3" t="s">
        <v>9</v>
      </c>
      <c r="E5" s="11">
        <v>11089.6</v>
      </c>
      <c r="F5" s="11">
        <v>12036.8</v>
      </c>
      <c r="G5" s="11">
        <v>11818.4</v>
      </c>
      <c r="H5" s="11">
        <v>10881.6</v>
      </c>
      <c r="I5" s="11">
        <f>SUM(E5:H5)</f>
        <v>45826.400000000001</v>
      </c>
      <c r="J5" s="4">
        <v>1</v>
      </c>
      <c r="K5" s="5">
        <v>2000</v>
      </c>
      <c r="L5" s="3" t="s">
        <v>35</v>
      </c>
      <c r="M5" s="3">
        <v>10</v>
      </c>
      <c r="N5" s="52">
        <v>8</v>
      </c>
      <c r="O5" s="3">
        <f>VLOOKUP(A5,[1]PUPHA_GYOGYSZER_LAKOSSAGI_20230!A$1:AI$5195,11,0)</f>
        <v>5244</v>
      </c>
      <c r="P5" s="3">
        <v>6783</v>
      </c>
      <c r="Q5" s="54">
        <v>6105</v>
      </c>
      <c r="R5" s="54">
        <f>P5-Q5</f>
        <v>678</v>
      </c>
      <c r="S5" s="51">
        <f t="shared" si="2"/>
        <v>847.875</v>
      </c>
      <c r="T5" s="52">
        <f t="shared" si="3"/>
        <v>703.5</v>
      </c>
      <c r="U5" s="53">
        <f>T5*0.9*N5</f>
        <v>5065.2</v>
      </c>
      <c r="V5" s="53">
        <f>P5-U5</f>
        <v>1717.8000000000002</v>
      </c>
      <c r="W5" s="53">
        <f>V5-R5</f>
        <v>1039.8000000000002</v>
      </c>
      <c r="X5" s="6" t="s">
        <v>18</v>
      </c>
      <c r="Y5" s="6" t="s">
        <v>10</v>
      </c>
      <c r="Z5" s="6"/>
    </row>
    <row r="6" spans="1:26" s="3" customFormat="1" x14ac:dyDescent="0.3">
      <c r="E6" s="12">
        <v>0</v>
      </c>
      <c r="F6" s="12">
        <v>0</v>
      </c>
      <c r="G6" s="12">
        <v>0</v>
      </c>
      <c r="H6" s="12">
        <v>0</v>
      </c>
      <c r="I6" s="11"/>
      <c r="J6" s="7"/>
      <c r="K6" s="5"/>
      <c r="N6" s="28"/>
      <c r="Q6" s="32"/>
      <c r="R6" s="32"/>
      <c r="S6" s="39"/>
      <c r="T6" s="55"/>
      <c r="U6" s="30"/>
      <c r="V6" s="30"/>
      <c r="W6" s="30"/>
      <c r="X6" s="6"/>
      <c r="Y6" s="6"/>
      <c r="Z6" s="6"/>
    </row>
    <row r="7" spans="1:26" s="3" customFormat="1" x14ac:dyDescent="0.3">
      <c r="A7" s="3">
        <v>210885551</v>
      </c>
      <c r="B7" s="3" t="s">
        <v>69</v>
      </c>
      <c r="C7" s="3" t="s">
        <v>63</v>
      </c>
      <c r="D7" s="3" t="s">
        <v>9</v>
      </c>
      <c r="E7" s="11">
        <v>0</v>
      </c>
      <c r="F7" s="11">
        <v>0</v>
      </c>
      <c r="G7" s="11">
        <v>0</v>
      </c>
      <c r="H7" s="11">
        <v>0</v>
      </c>
      <c r="L7" s="3" t="s">
        <v>37</v>
      </c>
      <c r="N7" s="50">
        <v>16</v>
      </c>
      <c r="O7" s="3">
        <v>8299</v>
      </c>
      <c r="P7" s="3">
        <v>10137</v>
      </c>
      <c r="Q7" s="50">
        <v>9123</v>
      </c>
      <c r="R7" s="50">
        <v>1014</v>
      </c>
      <c r="S7" s="51">
        <f t="shared" si="2"/>
        <v>633.5625</v>
      </c>
      <c r="T7" s="55">
        <f>S7</f>
        <v>633.5625</v>
      </c>
      <c r="U7" s="53">
        <f t="shared" ref="U7:U8" si="4">P7*0.9</f>
        <v>9123.3000000000011</v>
      </c>
      <c r="V7" s="53">
        <f t="shared" ref="V7:V9" si="5">P7-U7</f>
        <v>1013.6999999999989</v>
      </c>
      <c r="W7" s="53">
        <f t="shared" ref="W7:W9" si="6">V7-R7</f>
        <v>-0.30000000000109139</v>
      </c>
      <c r="X7" s="3" t="s">
        <v>20</v>
      </c>
      <c r="Y7" s="3" t="s">
        <v>64</v>
      </c>
    </row>
    <row r="8" spans="1:26" s="3" customFormat="1" x14ac:dyDescent="0.3">
      <c r="A8" s="3">
        <v>210885535</v>
      </c>
      <c r="B8" s="3" t="s">
        <v>69</v>
      </c>
      <c r="C8" s="3" t="s">
        <v>65</v>
      </c>
      <c r="D8" s="3" t="s">
        <v>9</v>
      </c>
      <c r="E8" s="11">
        <v>0</v>
      </c>
      <c r="F8" s="11">
        <v>0</v>
      </c>
      <c r="G8" s="11">
        <v>0</v>
      </c>
      <c r="H8" s="11">
        <v>0</v>
      </c>
      <c r="L8" s="3" t="s">
        <v>37</v>
      </c>
      <c r="N8" s="50">
        <v>16</v>
      </c>
      <c r="O8" s="3">
        <v>8299</v>
      </c>
      <c r="P8" s="3">
        <v>10137</v>
      </c>
      <c r="Q8" s="50">
        <v>9123</v>
      </c>
      <c r="R8" s="50">
        <v>1014</v>
      </c>
      <c r="S8" s="51">
        <f t="shared" si="2"/>
        <v>633.5625</v>
      </c>
      <c r="T8" s="55">
        <f>$T$7</f>
        <v>633.5625</v>
      </c>
      <c r="U8" s="53">
        <f t="shared" si="4"/>
        <v>9123.3000000000011</v>
      </c>
      <c r="V8" s="53">
        <f t="shared" si="5"/>
        <v>1013.6999999999989</v>
      </c>
      <c r="W8" s="53">
        <f t="shared" si="6"/>
        <v>-0.30000000000109139</v>
      </c>
      <c r="X8" s="3" t="s">
        <v>20</v>
      </c>
      <c r="Y8" s="3" t="s">
        <v>64</v>
      </c>
    </row>
    <row r="9" spans="1:26" s="3" customFormat="1" x14ac:dyDescent="0.3">
      <c r="A9" s="3">
        <v>210809199</v>
      </c>
      <c r="B9" s="3" t="s">
        <v>77</v>
      </c>
      <c r="C9" s="3" t="s">
        <v>60</v>
      </c>
      <c r="D9" s="3" t="s">
        <v>9</v>
      </c>
      <c r="E9" s="11">
        <v>0</v>
      </c>
      <c r="F9" s="11">
        <v>0</v>
      </c>
      <c r="G9" s="11">
        <v>0</v>
      </c>
      <c r="H9" s="11">
        <v>1300</v>
      </c>
      <c r="L9" s="3" t="s">
        <v>37</v>
      </c>
      <c r="N9" s="50">
        <v>16</v>
      </c>
      <c r="O9" s="3">
        <v>8300</v>
      </c>
      <c r="P9" s="3">
        <v>10138</v>
      </c>
      <c r="Q9" s="50">
        <v>9124</v>
      </c>
      <c r="R9" s="50">
        <v>1014</v>
      </c>
      <c r="S9" s="51">
        <f t="shared" si="2"/>
        <v>633.625</v>
      </c>
      <c r="T9" s="55">
        <f t="shared" ref="T9:T12" si="7">$T$7</f>
        <v>633.5625</v>
      </c>
      <c r="U9" s="53">
        <f>T9*0.9*N9</f>
        <v>9123.3000000000011</v>
      </c>
      <c r="V9" s="53">
        <f t="shared" si="5"/>
        <v>1014.6999999999989</v>
      </c>
      <c r="W9" s="53">
        <f t="shared" si="6"/>
        <v>0.69999999999890861</v>
      </c>
      <c r="X9" s="3" t="s">
        <v>20</v>
      </c>
      <c r="Y9" s="3" t="s">
        <v>73</v>
      </c>
    </row>
    <row r="10" spans="1:26" s="41" customFormat="1" x14ac:dyDescent="0.3">
      <c r="A10" s="41">
        <v>210082624</v>
      </c>
      <c r="B10" s="41" t="s">
        <v>26</v>
      </c>
      <c r="C10" s="41" t="s">
        <v>38</v>
      </c>
      <c r="D10" s="41" t="s">
        <v>24</v>
      </c>
      <c r="E10" s="42">
        <v>63228</v>
      </c>
      <c r="F10" s="42">
        <v>63368</v>
      </c>
      <c r="G10" s="42">
        <v>59856</v>
      </c>
      <c r="H10" s="42">
        <v>58472</v>
      </c>
      <c r="I10" s="43">
        <f>SUM(E10:H10)</f>
        <v>244924</v>
      </c>
      <c r="J10" s="44">
        <f>I10/$I$13</f>
        <v>7.1526039731639804E-2</v>
      </c>
      <c r="K10" s="45">
        <v>5700</v>
      </c>
      <c r="L10" s="41" t="s">
        <v>37</v>
      </c>
      <c r="M10" s="41">
        <v>10</v>
      </c>
      <c r="N10" s="46">
        <v>20</v>
      </c>
      <c r="O10" s="56">
        <v>12687</v>
      </c>
      <c r="P10" s="56">
        <v>14947</v>
      </c>
      <c r="Q10" s="47">
        <v>13502</v>
      </c>
      <c r="R10" s="47">
        <v>1571</v>
      </c>
      <c r="S10" s="48">
        <f>P10/N10</f>
        <v>747.35</v>
      </c>
      <c r="T10" s="58">
        <f t="shared" si="7"/>
        <v>633.5625</v>
      </c>
      <c r="U10" s="49">
        <f>T10*0.9*N10</f>
        <v>11404.125000000002</v>
      </c>
      <c r="V10" s="49">
        <f>P10-U10</f>
        <v>3542.8749999999982</v>
      </c>
      <c r="W10" s="49">
        <f>V10-R10</f>
        <v>1971.8749999999982</v>
      </c>
      <c r="X10" s="41" t="s">
        <v>20</v>
      </c>
      <c r="Y10" s="41" t="s">
        <v>25</v>
      </c>
    </row>
    <row r="11" spans="1:26" x14ac:dyDescent="0.3">
      <c r="A11" s="1">
        <v>210053895</v>
      </c>
      <c r="B11" s="1" t="s">
        <v>19</v>
      </c>
      <c r="C11" s="1" t="s">
        <v>36</v>
      </c>
      <c r="D11" s="1" t="s">
        <v>9</v>
      </c>
      <c r="E11" s="12">
        <v>751481.6</v>
      </c>
      <c r="F11" s="12">
        <v>776350.4</v>
      </c>
      <c r="G11" s="12">
        <v>778404.8</v>
      </c>
      <c r="H11" s="12">
        <v>768224</v>
      </c>
      <c r="I11" s="12">
        <f>SUM(E11:H11)</f>
        <v>3074460.8</v>
      </c>
      <c r="J11" s="7">
        <f>I11/$I$13</f>
        <v>0.89784588416884048</v>
      </c>
      <c r="K11" s="8">
        <v>4000</v>
      </c>
      <c r="L11" s="1" t="s">
        <v>37</v>
      </c>
      <c r="M11" s="1">
        <v>10</v>
      </c>
      <c r="N11" s="28">
        <v>16</v>
      </c>
      <c r="O11" s="1">
        <v>10000</v>
      </c>
      <c r="P11" s="1">
        <v>12002</v>
      </c>
      <c r="Q11" s="32">
        <v>10802</v>
      </c>
      <c r="R11" s="32">
        <f>P11-Q11</f>
        <v>1200</v>
      </c>
      <c r="S11" s="39">
        <f t="shared" si="2"/>
        <v>750.125</v>
      </c>
      <c r="T11" s="55">
        <f t="shared" si="7"/>
        <v>633.5625</v>
      </c>
      <c r="U11" s="30">
        <f>T11*0.9*N11</f>
        <v>9123.3000000000011</v>
      </c>
      <c r="V11" s="30">
        <f>P11-U11</f>
        <v>2878.6999999999989</v>
      </c>
      <c r="W11" s="30">
        <f t="shared" ref="W11:W46" si="8">V11-R11</f>
        <v>1678.6999999999989</v>
      </c>
      <c r="X11" s="2" t="s">
        <v>27</v>
      </c>
      <c r="Y11" s="2" t="s">
        <v>10</v>
      </c>
      <c r="Z11" s="2"/>
    </row>
    <row r="12" spans="1:26" x14ac:dyDescent="0.3">
      <c r="A12" s="1">
        <v>210082608</v>
      </c>
      <c r="B12" s="1" t="s">
        <v>23</v>
      </c>
      <c r="C12" s="1" t="s">
        <v>36</v>
      </c>
      <c r="D12" s="1" t="s">
        <v>24</v>
      </c>
      <c r="E12" s="12">
        <v>97378.400000000009</v>
      </c>
      <c r="F12" s="12">
        <v>88879</v>
      </c>
      <c r="G12" s="12">
        <v>84337.400000000009</v>
      </c>
      <c r="H12" s="12">
        <v>79207.8</v>
      </c>
      <c r="I12" s="12">
        <f>SUM(E12:H12)</f>
        <v>349802.60000000003</v>
      </c>
      <c r="J12" s="7">
        <f>I12/$I$13</f>
        <v>0.10215411583115949</v>
      </c>
      <c r="K12" s="8">
        <v>3800</v>
      </c>
      <c r="L12" s="1" t="s">
        <v>37</v>
      </c>
      <c r="M12" s="1">
        <v>10</v>
      </c>
      <c r="N12" s="28">
        <v>14</v>
      </c>
      <c r="O12" s="1">
        <v>9900</v>
      </c>
      <c r="P12" s="1">
        <v>11892</v>
      </c>
      <c r="Q12" s="32">
        <v>9452</v>
      </c>
      <c r="R12" s="32">
        <v>2440</v>
      </c>
      <c r="S12" s="39">
        <f t="shared" si="2"/>
        <v>849.42857142857144</v>
      </c>
      <c r="T12" s="55">
        <f t="shared" si="7"/>
        <v>633.5625</v>
      </c>
      <c r="U12" s="30">
        <f>T12*0.9*N12</f>
        <v>7982.8875000000007</v>
      </c>
      <c r="V12" s="30">
        <f>P12-U12</f>
        <v>3909.1124999999993</v>
      </c>
      <c r="W12" s="30">
        <f>V12-R12</f>
        <v>1469.1124999999993</v>
      </c>
      <c r="X12" s="2" t="s">
        <v>27</v>
      </c>
      <c r="Y12" s="2" t="s">
        <v>25</v>
      </c>
      <c r="Z12" s="2"/>
    </row>
    <row r="13" spans="1:26" s="18" customFormat="1" x14ac:dyDescent="0.3">
      <c r="E13" s="12">
        <v>0</v>
      </c>
      <c r="F13" s="12">
        <v>0</v>
      </c>
      <c r="G13" s="12">
        <v>0</v>
      </c>
      <c r="H13" s="12">
        <v>0</v>
      </c>
      <c r="I13" s="11">
        <f>SUM(I11:I12)</f>
        <v>3424263.4</v>
      </c>
      <c r="J13" s="4">
        <f>I13/$I$13</f>
        <v>1</v>
      </c>
      <c r="K13" s="4"/>
      <c r="N13" s="29"/>
      <c r="O13" s="13"/>
      <c r="P13" s="13"/>
      <c r="Q13" s="33"/>
      <c r="R13" s="33"/>
      <c r="S13" s="39"/>
      <c r="T13" s="55"/>
      <c r="U13" s="30"/>
      <c r="V13" s="30"/>
      <c r="W13" s="30"/>
      <c r="X13" s="25"/>
      <c r="Y13" s="25"/>
      <c r="Z13" s="25"/>
    </row>
    <row r="14" spans="1:26" s="18" customFormat="1" x14ac:dyDescent="0.3">
      <c r="E14" s="12">
        <v>0</v>
      </c>
      <c r="F14" s="12">
        <v>0</v>
      </c>
      <c r="G14" s="12">
        <v>0</v>
      </c>
      <c r="H14" s="12">
        <v>0</v>
      </c>
      <c r="I14" s="11"/>
      <c r="J14" s="4"/>
      <c r="K14" s="4"/>
      <c r="N14" s="29"/>
      <c r="O14" s="13"/>
      <c r="P14" s="13"/>
      <c r="Q14" s="33"/>
      <c r="R14" s="33"/>
      <c r="S14" s="39"/>
      <c r="T14" s="55"/>
      <c r="U14" s="30"/>
      <c r="V14" s="30"/>
      <c r="W14" s="30"/>
      <c r="X14" s="25"/>
      <c r="Y14" s="25"/>
      <c r="Z14" s="25"/>
    </row>
    <row r="15" spans="1:26" x14ac:dyDescent="0.3">
      <c r="A15" s="1">
        <v>210809212</v>
      </c>
      <c r="B15" s="1" t="s">
        <v>78</v>
      </c>
      <c r="C15" s="1" t="s">
        <v>61</v>
      </c>
      <c r="D15" s="1" t="s">
        <v>9</v>
      </c>
      <c r="E15" s="12">
        <v>0</v>
      </c>
      <c r="F15" s="12">
        <v>0</v>
      </c>
      <c r="G15" s="12">
        <v>0</v>
      </c>
      <c r="H15" s="12">
        <v>900</v>
      </c>
      <c r="L15" s="1" t="s">
        <v>39</v>
      </c>
      <c r="N15" s="27">
        <v>24</v>
      </c>
      <c r="O15" s="1">
        <v>9961</v>
      </c>
      <c r="P15" s="1">
        <v>11958</v>
      </c>
      <c r="Q15" s="27">
        <v>10762</v>
      </c>
      <c r="R15" s="27">
        <v>1196</v>
      </c>
      <c r="S15" s="39">
        <f t="shared" si="2"/>
        <v>498.25</v>
      </c>
      <c r="T15" s="52">
        <f>S15</f>
        <v>498.25</v>
      </c>
      <c r="U15" s="30">
        <f>P15*0.9</f>
        <v>10762.2</v>
      </c>
      <c r="V15" s="30">
        <f t="shared" ref="V15:V17" si="9">P15-U15</f>
        <v>1195.7999999999993</v>
      </c>
      <c r="W15" s="30">
        <f t="shared" ref="W15:W17" si="10">V15-R15</f>
        <v>-0.2000000000007276</v>
      </c>
      <c r="X15" s="1" t="s">
        <v>11</v>
      </c>
      <c r="Y15" s="1" t="s">
        <v>73</v>
      </c>
    </row>
    <row r="16" spans="1:26" x14ac:dyDescent="0.3">
      <c r="A16" s="1">
        <v>210885624</v>
      </c>
      <c r="B16" s="1" t="s">
        <v>70</v>
      </c>
      <c r="C16" s="1" t="s">
        <v>63</v>
      </c>
      <c r="D16" s="1" t="s">
        <v>9</v>
      </c>
      <c r="E16" s="12">
        <v>0</v>
      </c>
      <c r="F16" s="12">
        <v>0</v>
      </c>
      <c r="G16" s="12">
        <v>0</v>
      </c>
      <c r="H16" s="12">
        <v>0</v>
      </c>
      <c r="L16" s="1" t="s">
        <v>39</v>
      </c>
      <c r="N16" s="27">
        <v>24</v>
      </c>
      <c r="O16" s="1">
        <v>10350</v>
      </c>
      <c r="P16" s="1">
        <v>12385</v>
      </c>
      <c r="Q16" s="27">
        <v>11147</v>
      </c>
      <c r="R16" s="27">
        <v>1238</v>
      </c>
      <c r="S16" s="39">
        <f t="shared" si="2"/>
        <v>516.04166666666663</v>
      </c>
      <c r="T16" s="52">
        <v>498.25</v>
      </c>
      <c r="U16" s="30">
        <f t="shared" ref="U16:U17" si="11">T16*0.9*N16</f>
        <v>10762.2</v>
      </c>
      <c r="V16" s="30">
        <f t="shared" si="9"/>
        <v>1622.7999999999993</v>
      </c>
      <c r="W16" s="30">
        <f t="shared" si="10"/>
        <v>384.79999999999927</v>
      </c>
      <c r="X16" s="1" t="s">
        <v>11</v>
      </c>
      <c r="Y16" s="1" t="s">
        <v>64</v>
      </c>
    </row>
    <row r="17" spans="1:26" x14ac:dyDescent="0.3">
      <c r="A17" s="1">
        <v>210885608</v>
      </c>
      <c r="B17" s="1" t="s">
        <v>70</v>
      </c>
      <c r="C17" s="1" t="s">
        <v>65</v>
      </c>
      <c r="D17" s="1" t="s">
        <v>9</v>
      </c>
      <c r="E17" s="12">
        <v>0</v>
      </c>
      <c r="F17" s="12">
        <v>0</v>
      </c>
      <c r="G17" s="12">
        <v>0</v>
      </c>
      <c r="H17" s="12">
        <v>0</v>
      </c>
      <c r="L17" s="1" t="s">
        <v>39</v>
      </c>
      <c r="N17" s="27">
        <v>24</v>
      </c>
      <c r="O17" s="1">
        <v>10350</v>
      </c>
      <c r="P17" s="1">
        <v>12385</v>
      </c>
      <c r="Q17" s="27">
        <v>11147</v>
      </c>
      <c r="R17" s="27">
        <v>1238</v>
      </c>
      <c r="S17" s="39">
        <f t="shared" si="2"/>
        <v>516.04166666666663</v>
      </c>
      <c r="T17" s="52">
        <v>498.25</v>
      </c>
      <c r="U17" s="30">
        <f t="shared" si="11"/>
        <v>10762.2</v>
      </c>
      <c r="V17" s="30">
        <f t="shared" si="9"/>
        <v>1622.7999999999993</v>
      </c>
      <c r="W17" s="30">
        <f t="shared" si="10"/>
        <v>384.79999999999927</v>
      </c>
      <c r="X17" s="1" t="s">
        <v>11</v>
      </c>
      <c r="Y17" s="1" t="s">
        <v>64</v>
      </c>
    </row>
    <row r="18" spans="1:26" x14ac:dyDescent="0.3">
      <c r="A18" s="1">
        <v>210082640</v>
      </c>
      <c r="B18" s="1" t="s">
        <v>28</v>
      </c>
      <c r="C18" s="1" t="s">
        <v>40</v>
      </c>
      <c r="D18" s="1" t="s">
        <v>24</v>
      </c>
      <c r="E18" s="12">
        <v>11167.2</v>
      </c>
      <c r="F18" s="12">
        <v>11394</v>
      </c>
      <c r="G18" s="12">
        <v>11310.3</v>
      </c>
      <c r="H18" s="12">
        <v>11529</v>
      </c>
      <c r="I18" s="12">
        <f>SUM(E18:H18)</f>
        <v>45400.5</v>
      </c>
      <c r="J18" s="7">
        <f>I18/$I$20</f>
        <v>2.5887679613043894E-2</v>
      </c>
      <c r="K18" s="8">
        <v>7600</v>
      </c>
      <c r="L18" s="1" t="s">
        <v>39</v>
      </c>
      <c r="M18" s="1">
        <v>10</v>
      </c>
      <c r="N18" s="28">
        <v>27</v>
      </c>
      <c r="O18" s="3">
        <v>13190</v>
      </c>
      <c r="P18" s="3">
        <v>15498</v>
      </c>
      <c r="Q18" s="32">
        <v>13948</v>
      </c>
      <c r="R18" s="32">
        <f>P18-Q18</f>
        <v>1550</v>
      </c>
      <c r="S18" s="39">
        <f t="shared" si="2"/>
        <v>574</v>
      </c>
      <c r="T18" s="52">
        <v>498.25</v>
      </c>
      <c r="U18" s="30">
        <f>T18*0.9*N18</f>
        <v>12107.475</v>
      </c>
      <c r="V18" s="30">
        <f>P18-U18</f>
        <v>3390.5249999999996</v>
      </c>
      <c r="W18" s="30">
        <f>V18-R18</f>
        <v>1840.5249999999996</v>
      </c>
      <c r="X18" s="2" t="s">
        <v>11</v>
      </c>
      <c r="Y18" s="2" t="s">
        <v>25</v>
      </c>
      <c r="Z18" s="2"/>
    </row>
    <row r="19" spans="1:26" x14ac:dyDescent="0.3">
      <c r="A19" s="1">
        <v>210135299</v>
      </c>
      <c r="B19" s="1" t="s">
        <v>21</v>
      </c>
      <c r="C19" s="1" t="s">
        <v>38</v>
      </c>
      <c r="D19" s="1" t="s">
        <v>9</v>
      </c>
      <c r="E19" s="12">
        <v>421548</v>
      </c>
      <c r="F19" s="12">
        <v>436106.4</v>
      </c>
      <c r="G19" s="12">
        <v>432314.39999999997</v>
      </c>
      <c r="H19" s="12">
        <v>418380</v>
      </c>
      <c r="I19" s="12">
        <f>SUM(E19:H19)</f>
        <v>1708348.8</v>
      </c>
      <c r="J19" s="7">
        <f t="shared" ref="J19:J20" si="12">I19/$I$20</f>
        <v>0.97411232038695605</v>
      </c>
      <c r="K19" s="8">
        <v>6000</v>
      </c>
      <c r="L19" s="1" t="s">
        <v>39</v>
      </c>
      <c r="M19" s="1">
        <v>10</v>
      </c>
      <c r="N19" s="28">
        <v>24</v>
      </c>
      <c r="O19" s="1">
        <v>12472</v>
      </c>
      <c r="P19" s="1">
        <v>14712</v>
      </c>
      <c r="Q19" s="32">
        <v>12398</v>
      </c>
      <c r="R19" s="32">
        <v>2314</v>
      </c>
      <c r="S19" s="39">
        <f t="shared" si="2"/>
        <v>613</v>
      </c>
      <c r="T19" s="52">
        <v>498.25</v>
      </c>
      <c r="U19" s="30">
        <f>T19*0.9*N19</f>
        <v>10762.2</v>
      </c>
      <c r="V19" s="30">
        <f>P19-U19</f>
        <v>3949.7999999999993</v>
      </c>
      <c r="W19" s="30">
        <f t="shared" si="8"/>
        <v>1635.7999999999993</v>
      </c>
      <c r="X19" s="2" t="s">
        <v>11</v>
      </c>
      <c r="Y19" s="2" t="s">
        <v>10</v>
      </c>
      <c r="Z19" s="2"/>
    </row>
    <row r="20" spans="1:26" x14ac:dyDescent="0.3">
      <c r="E20" s="12">
        <v>0</v>
      </c>
      <c r="F20" s="12">
        <v>0</v>
      </c>
      <c r="G20" s="12">
        <v>0</v>
      </c>
      <c r="H20" s="12">
        <v>0</v>
      </c>
      <c r="I20" s="12">
        <f>SUM(I18:I19)</f>
        <v>1753749.3</v>
      </c>
      <c r="J20" s="7">
        <f t="shared" si="12"/>
        <v>1</v>
      </c>
      <c r="K20" s="7"/>
      <c r="O20" s="3"/>
      <c r="P20" s="3"/>
      <c r="S20" s="39"/>
      <c r="T20" s="55"/>
      <c r="U20" s="30"/>
      <c r="V20" s="30"/>
      <c r="W20" s="30"/>
      <c r="X20" s="2"/>
      <c r="Y20" s="2"/>
      <c r="Z20" s="2"/>
    </row>
    <row r="21" spans="1:26" x14ac:dyDescent="0.3">
      <c r="B21" s="1" t="s">
        <v>84</v>
      </c>
      <c r="E21" s="12">
        <v>0</v>
      </c>
      <c r="F21" s="12">
        <v>0</v>
      </c>
      <c r="G21" s="12">
        <v>0</v>
      </c>
      <c r="H21" s="12">
        <v>0</v>
      </c>
      <c r="I21" s="11"/>
      <c r="J21" s="7"/>
      <c r="K21" s="4"/>
      <c r="O21" s="3"/>
      <c r="P21" s="3"/>
      <c r="S21" s="39"/>
      <c r="T21" s="55"/>
      <c r="U21" s="30"/>
      <c r="V21" s="30"/>
      <c r="W21" s="30"/>
      <c r="X21" s="2"/>
      <c r="Y21" s="2"/>
      <c r="Z21" s="2"/>
    </row>
    <row r="22" spans="1:26" x14ac:dyDescent="0.3">
      <c r="A22" s="1">
        <v>210885632</v>
      </c>
      <c r="B22" s="1" t="s">
        <v>71</v>
      </c>
      <c r="C22" s="1" t="s">
        <v>63</v>
      </c>
      <c r="D22" s="1" t="s">
        <v>9</v>
      </c>
      <c r="E22" s="12">
        <v>0</v>
      </c>
      <c r="F22" s="12">
        <v>0</v>
      </c>
      <c r="G22" s="12">
        <v>0</v>
      </c>
      <c r="H22" s="12">
        <v>0</v>
      </c>
      <c r="L22" s="1" t="s">
        <v>41</v>
      </c>
      <c r="N22" s="27">
        <v>32</v>
      </c>
      <c r="O22" s="1">
        <v>11939</v>
      </c>
      <c r="P22" s="1">
        <v>14127</v>
      </c>
      <c r="Q22" s="27">
        <v>12714</v>
      </c>
      <c r="R22" s="27">
        <v>1413</v>
      </c>
      <c r="S22" s="39">
        <f t="shared" si="2"/>
        <v>441.46875</v>
      </c>
      <c r="T22" s="59">
        <v>441.46875</v>
      </c>
      <c r="U22" s="30">
        <f t="shared" ref="U22:U23" si="13">P22*0.9</f>
        <v>12714.300000000001</v>
      </c>
      <c r="V22" s="30">
        <f t="shared" ref="V22:V24" si="14">P22-U22</f>
        <v>1412.6999999999989</v>
      </c>
      <c r="W22" s="30">
        <f t="shared" ref="W22:W24" si="15">V22-R22</f>
        <v>-0.30000000000109139</v>
      </c>
      <c r="X22" s="1" t="s">
        <v>11</v>
      </c>
      <c r="Y22" s="1" t="s">
        <v>64</v>
      </c>
    </row>
    <row r="23" spans="1:26" x14ac:dyDescent="0.3">
      <c r="A23" s="1">
        <v>210885616</v>
      </c>
      <c r="B23" s="1" t="s">
        <v>71</v>
      </c>
      <c r="C23" s="1" t="s">
        <v>65</v>
      </c>
      <c r="D23" s="1" t="s">
        <v>9</v>
      </c>
      <c r="E23" s="12">
        <v>0</v>
      </c>
      <c r="F23" s="12">
        <v>0</v>
      </c>
      <c r="G23" s="12">
        <v>0</v>
      </c>
      <c r="H23" s="12">
        <v>0</v>
      </c>
      <c r="L23" s="1" t="s">
        <v>41</v>
      </c>
      <c r="N23" s="27">
        <v>32</v>
      </c>
      <c r="O23" s="1">
        <v>11939</v>
      </c>
      <c r="P23" s="1">
        <v>14127</v>
      </c>
      <c r="Q23" s="27">
        <v>12714</v>
      </c>
      <c r="R23" s="27">
        <v>1413</v>
      </c>
      <c r="S23" s="39">
        <f t="shared" si="2"/>
        <v>441.46875</v>
      </c>
      <c r="T23" s="59">
        <v>441.46875</v>
      </c>
      <c r="U23" s="30">
        <f t="shared" si="13"/>
        <v>12714.300000000001</v>
      </c>
      <c r="V23" s="30">
        <f t="shared" si="14"/>
        <v>1412.6999999999989</v>
      </c>
      <c r="W23" s="30">
        <f t="shared" si="15"/>
        <v>-0.30000000000109139</v>
      </c>
      <c r="X23" s="1" t="s">
        <v>11</v>
      </c>
      <c r="Y23" s="1" t="s">
        <v>64</v>
      </c>
    </row>
    <row r="24" spans="1:26" x14ac:dyDescent="0.3">
      <c r="A24" s="1">
        <v>210809238</v>
      </c>
      <c r="B24" s="1" t="s">
        <v>79</v>
      </c>
      <c r="C24" s="1" t="s">
        <v>57</v>
      </c>
      <c r="D24" s="1" t="s">
        <v>9</v>
      </c>
      <c r="E24" s="12">
        <v>0</v>
      </c>
      <c r="F24" s="12">
        <v>0</v>
      </c>
      <c r="G24" s="12">
        <v>0</v>
      </c>
      <c r="H24" s="12">
        <v>80</v>
      </c>
      <c r="L24" s="1" t="s">
        <v>41</v>
      </c>
      <c r="N24" s="27">
        <v>32</v>
      </c>
      <c r="O24" s="1">
        <v>11940</v>
      </c>
      <c r="P24" s="1">
        <v>14128</v>
      </c>
      <c r="Q24" s="27">
        <v>12715</v>
      </c>
      <c r="R24" s="27">
        <v>1413</v>
      </c>
      <c r="S24" s="39">
        <f t="shared" si="2"/>
        <v>441.5</v>
      </c>
      <c r="T24" s="59">
        <v>441.46875</v>
      </c>
      <c r="U24" s="30">
        <f>T24*0.9*N24</f>
        <v>12714.300000000001</v>
      </c>
      <c r="V24" s="30">
        <f t="shared" si="14"/>
        <v>1413.6999999999989</v>
      </c>
      <c r="W24" s="30">
        <f t="shared" si="15"/>
        <v>0.69999999999890861</v>
      </c>
      <c r="X24" s="1" t="s">
        <v>11</v>
      </c>
      <c r="Y24" s="1" t="s">
        <v>73</v>
      </c>
    </row>
    <row r="25" spans="1:26" x14ac:dyDescent="0.3">
      <c r="A25" s="1">
        <v>210135304</v>
      </c>
      <c r="B25" s="1" t="s">
        <v>22</v>
      </c>
      <c r="C25" s="1" t="s">
        <v>40</v>
      </c>
      <c r="D25" s="1" t="s">
        <v>9</v>
      </c>
      <c r="E25" s="12">
        <v>149833.60000000001</v>
      </c>
      <c r="F25" s="12">
        <v>152809.60000000001</v>
      </c>
      <c r="G25" s="12">
        <v>144841.60000000001</v>
      </c>
      <c r="H25" s="12">
        <v>143484.79999999999</v>
      </c>
      <c r="I25" s="12">
        <f>SUM(E25:H25)</f>
        <v>590969.60000000009</v>
      </c>
      <c r="J25" s="7">
        <f>I25/$I$27</f>
        <v>0.95120292380117899</v>
      </c>
      <c r="K25" s="8">
        <v>8000</v>
      </c>
      <c r="L25" s="1" t="s">
        <v>41</v>
      </c>
      <c r="M25" s="1">
        <v>10</v>
      </c>
      <c r="N25" s="30">
        <v>32</v>
      </c>
      <c r="O25" s="1">
        <v>14386</v>
      </c>
      <c r="P25" s="1">
        <v>16809</v>
      </c>
      <c r="Q25" s="32">
        <v>15128</v>
      </c>
      <c r="R25" s="32">
        <f>P25-Q25</f>
        <v>1681</v>
      </c>
      <c r="S25" s="39">
        <f t="shared" si="2"/>
        <v>525.28125</v>
      </c>
      <c r="T25" s="59">
        <v>441.46875</v>
      </c>
      <c r="U25" s="30">
        <f>T25*0.9*N25</f>
        <v>12714.300000000001</v>
      </c>
      <c r="V25" s="30">
        <f>P25-U25</f>
        <v>4094.6999999999989</v>
      </c>
      <c r="W25" s="30">
        <f t="shared" si="8"/>
        <v>2413.6999999999989</v>
      </c>
      <c r="X25" s="2" t="s">
        <v>11</v>
      </c>
      <c r="Y25" s="2" t="s">
        <v>10</v>
      </c>
      <c r="Z25" s="2"/>
    </row>
    <row r="26" spans="1:26" x14ac:dyDescent="0.3">
      <c r="A26" s="1">
        <v>210082658</v>
      </c>
      <c r="B26" s="1" t="s">
        <v>29</v>
      </c>
      <c r="C26" s="1" t="s">
        <v>42</v>
      </c>
      <c r="D26" s="1" t="s">
        <v>24</v>
      </c>
      <c r="E26" s="12">
        <v>5952.7379999999994</v>
      </c>
      <c r="F26" s="12">
        <v>9899.01</v>
      </c>
      <c r="G26" s="12">
        <v>6699.33</v>
      </c>
      <c r="H26" s="12">
        <v>7765.8899999999994</v>
      </c>
      <c r="I26" s="12">
        <f>SUM(E26:H26)</f>
        <v>30316.968000000001</v>
      </c>
      <c r="J26" s="7">
        <f t="shared" ref="J26:J27" si="16">I26/$I$27</f>
        <v>4.8797076198821017E-2</v>
      </c>
      <c r="K26" s="8">
        <v>9500</v>
      </c>
      <c r="L26" s="1" t="s">
        <v>41</v>
      </c>
      <c r="M26" s="1">
        <v>10</v>
      </c>
      <c r="N26" s="30">
        <v>33.33</v>
      </c>
      <c r="O26" s="3">
        <v>15137</v>
      </c>
      <c r="P26" s="3">
        <v>17633</v>
      </c>
      <c r="Q26" s="32">
        <v>15757</v>
      </c>
      <c r="R26" s="32">
        <f>P26-Q26</f>
        <v>1876</v>
      </c>
      <c r="S26" s="39">
        <f t="shared" si="2"/>
        <v>529.04290429042908</v>
      </c>
      <c r="T26" s="59">
        <v>441.46875</v>
      </c>
      <c r="U26" s="30">
        <f>T26*0.9*N26</f>
        <v>13242.73809375</v>
      </c>
      <c r="V26" s="30">
        <f>P26-U26</f>
        <v>4390.2619062499998</v>
      </c>
      <c r="W26" s="30">
        <f t="shared" si="8"/>
        <v>2514.2619062499998</v>
      </c>
      <c r="X26" s="2" t="s">
        <v>11</v>
      </c>
      <c r="Y26" s="2" t="s">
        <v>25</v>
      </c>
      <c r="Z26" s="2"/>
    </row>
    <row r="27" spans="1:26" x14ac:dyDescent="0.3">
      <c r="E27" s="12">
        <v>0</v>
      </c>
      <c r="F27" s="12">
        <v>0</v>
      </c>
      <c r="G27" s="12">
        <v>0</v>
      </c>
      <c r="H27" s="12">
        <v>0</v>
      </c>
      <c r="I27" s="11">
        <f t="shared" ref="I27" si="17">SUM(I25:I26)</f>
        <v>621286.56800000009</v>
      </c>
      <c r="J27" s="4">
        <f t="shared" si="16"/>
        <v>1</v>
      </c>
      <c r="K27" s="5"/>
      <c r="N27" s="30"/>
      <c r="O27" s="3"/>
      <c r="P27" s="3"/>
      <c r="S27" s="39"/>
      <c r="T27" s="55"/>
      <c r="U27" s="30"/>
      <c r="V27" s="30"/>
      <c r="W27" s="30"/>
      <c r="X27" s="2"/>
      <c r="Y27" s="2"/>
      <c r="Z27" s="2"/>
    </row>
    <row r="28" spans="1:26" x14ac:dyDescent="0.3">
      <c r="E28" s="12">
        <v>0</v>
      </c>
      <c r="F28" s="12">
        <v>0</v>
      </c>
      <c r="G28" s="12">
        <v>0</v>
      </c>
      <c r="H28" s="12">
        <v>0</v>
      </c>
      <c r="I28" s="11"/>
      <c r="J28" s="4"/>
      <c r="K28" s="5"/>
      <c r="N28" s="30"/>
      <c r="O28" s="3"/>
      <c r="P28" s="3"/>
      <c r="S28" s="39"/>
      <c r="T28" s="55"/>
      <c r="U28" s="30"/>
      <c r="V28" s="30"/>
      <c r="W28" s="30"/>
      <c r="X28" s="2"/>
      <c r="Y28" s="2"/>
      <c r="Z28" s="2"/>
    </row>
    <row r="29" spans="1:26" x14ac:dyDescent="0.3">
      <c r="A29" s="1">
        <v>210885705</v>
      </c>
      <c r="B29" s="1" t="s">
        <v>62</v>
      </c>
      <c r="C29" s="1" t="s">
        <v>63</v>
      </c>
      <c r="D29" s="1" t="s">
        <v>9</v>
      </c>
      <c r="E29" s="12">
        <v>0</v>
      </c>
      <c r="F29" s="12">
        <v>0</v>
      </c>
      <c r="G29" s="12">
        <v>0</v>
      </c>
      <c r="H29" s="12">
        <v>0</v>
      </c>
      <c r="L29" s="1" t="s">
        <v>43</v>
      </c>
      <c r="N29" s="27">
        <v>40</v>
      </c>
      <c r="O29" s="1">
        <v>15007</v>
      </c>
      <c r="P29" s="1">
        <v>17490</v>
      </c>
      <c r="Q29" s="27">
        <v>15741</v>
      </c>
      <c r="R29" s="27">
        <v>1749</v>
      </c>
      <c r="S29" s="39">
        <f t="shared" si="2"/>
        <v>437.25</v>
      </c>
      <c r="T29" s="51">
        <v>437.25</v>
      </c>
      <c r="U29" s="30">
        <f t="shared" ref="U29:U30" si="18">P29*0.9</f>
        <v>15741</v>
      </c>
      <c r="V29" s="30">
        <f t="shared" ref="V29:V31" si="19">P29-U29</f>
        <v>1749</v>
      </c>
      <c r="W29" s="30">
        <f t="shared" ref="W29:W31" si="20">V29-R29</f>
        <v>0</v>
      </c>
      <c r="X29" s="1" t="s">
        <v>11</v>
      </c>
      <c r="Y29" s="1" t="s">
        <v>64</v>
      </c>
    </row>
    <row r="30" spans="1:26" x14ac:dyDescent="0.3">
      <c r="A30" s="1">
        <v>210885682</v>
      </c>
      <c r="B30" s="1" t="s">
        <v>62</v>
      </c>
      <c r="C30" s="1" t="s">
        <v>65</v>
      </c>
      <c r="D30" s="1" t="s">
        <v>9</v>
      </c>
      <c r="E30" s="12">
        <v>0</v>
      </c>
      <c r="F30" s="12">
        <v>0</v>
      </c>
      <c r="G30" s="12">
        <v>0</v>
      </c>
      <c r="H30" s="12">
        <v>0</v>
      </c>
      <c r="L30" s="1" t="s">
        <v>43</v>
      </c>
      <c r="N30" s="27">
        <v>40</v>
      </c>
      <c r="O30" s="1">
        <v>15007</v>
      </c>
      <c r="P30" s="1">
        <v>17490</v>
      </c>
      <c r="Q30" s="27">
        <v>15741</v>
      </c>
      <c r="R30" s="27">
        <v>1749</v>
      </c>
      <c r="S30" s="39">
        <f t="shared" si="2"/>
        <v>437.25</v>
      </c>
      <c r="T30" s="51">
        <v>437.25</v>
      </c>
      <c r="U30" s="30">
        <f t="shared" si="18"/>
        <v>15741</v>
      </c>
      <c r="V30" s="30">
        <f t="shared" si="19"/>
        <v>1749</v>
      </c>
      <c r="W30" s="30">
        <f t="shared" si="20"/>
        <v>0</v>
      </c>
      <c r="X30" s="1" t="s">
        <v>11</v>
      </c>
      <c r="Y30" s="1" t="s">
        <v>64</v>
      </c>
    </row>
    <row r="31" spans="1:26" x14ac:dyDescent="0.3">
      <c r="A31" s="1">
        <v>210809157</v>
      </c>
      <c r="B31" s="1" t="s">
        <v>72</v>
      </c>
      <c r="C31" s="1" t="s">
        <v>58</v>
      </c>
      <c r="D31" s="1" t="s">
        <v>9</v>
      </c>
      <c r="E31" s="12">
        <v>0</v>
      </c>
      <c r="F31" s="12">
        <v>0</v>
      </c>
      <c r="G31" s="12">
        <v>0</v>
      </c>
      <c r="H31" s="12">
        <v>50</v>
      </c>
      <c r="L31" s="1" t="s">
        <v>43</v>
      </c>
      <c r="N31" s="27">
        <v>40</v>
      </c>
      <c r="O31" s="1">
        <v>15009</v>
      </c>
      <c r="P31" s="1">
        <v>17492</v>
      </c>
      <c r="Q31" s="27">
        <v>15743</v>
      </c>
      <c r="R31" s="27">
        <v>1749</v>
      </c>
      <c r="S31" s="39">
        <f t="shared" si="2"/>
        <v>437.3</v>
      </c>
      <c r="T31" s="51">
        <v>437.25</v>
      </c>
      <c r="U31" s="30">
        <f>T31*0.9*N31</f>
        <v>15741.000000000002</v>
      </c>
      <c r="V31" s="30">
        <f t="shared" si="19"/>
        <v>1750.9999999999982</v>
      </c>
      <c r="W31" s="30">
        <f t="shared" si="20"/>
        <v>1.999999999998181</v>
      </c>
      <c r="X31" s="1" t="s">
        <v>11</v>
      </c>
      <c r="Y31" s="1" t="s">
        <v>73</v>
      </c>
    </row>
    <row r="32" spans="1:26" x14ac:dyDescent="0.3">
      <c r="A32" s="1">
        <v>210141240</v>
      </c>
      <c r="B32" s="1" t="s">
        <v>30</v>
      </c>
      <c r="C32" s="1" t="s">
        <v>38</v>
      </c>
      <c r="D32" s="1" t="s">
        <v>24</v>
      </c>
      <c r="E32" s="12">
        <v>6240</v>
      </c>
      <c r="F32" s="12">
        <v>6100</v>
      </c>
      <c r="G32" s="12">
        <v>5520</v>
      </c>
      <c r="H32" s="12">
        <v>4480</v>
      </c>
      <c r="I32" s="12">
        <f>SUM(E32:H32)</f>
        <v>22340</v>
      </c>
      <c r="J32" s="7">
        <f>I32/$I$34</f>
        <v>0.15969005546977755</v>
      </c>
      <c r="K32" s="8">
        <v>11400</v>
      </c>
      <c r="L32" s="1" t="s">
        <v>43</v>
      </c>
      <c r="M32" s="1">
        <v>10</v>
      </c>
      <c r="N32" s="30">
        <v>40</v>
      </c>
      <c r="O32" s="1">
        <v>17598</v>
      </c>
      <c r="P32" s="1">
        <v>20330</v>
      </c>
      <c r="Q32" s="32">
        <v>18297</v>
      </c>
      <c r="R32" s="32">
        <f>P32-Q32</f>
        <v>2033</v>
      </c>
      <c r="S32" s="39">
        <f t="shared" si="2"/>
        <v>508.25</v>
      </c>
      <c r="T32" s="51">
        <v>437.25</v>
      </c>
      <c r="U32" s="30">
        <f>T32*0.9*N32</f>
        <v>15741.000000000002</v>
      </c>
      <c r="V32" s="30">
        <f>P32-U32</f>
        <v>4588.9999999999982</v>
      </c>
      <c r="W32" s="30">
        <f t="shared" si="8"/>
        <v>2555.9999999999982</v>
      </c>
      <c r="X32" s="2" t="s">
        <v>11</v>
      </c>
      <c r="Y32" s="2" t="s">
        <v>25</v>
      </c>
      <c r="Z32" s="2"/>
    </row>
    <row r="33" spans="1:35" x14ac:dyDescent="0.3">
      <c r="A33" s="1">
        <v>210135223</v>
      </c>
      <c r="B33" s="1" t="s">
        <v>16</v>
      </c>
      <c r="C33" s="1" t="s">
        <v>44</v>
      </c>
      <c r="D33" s="1" t="s">
        <v>9</v>
      </c>
      <c r="E33" s="12">
        <v>26984</v>
      </c>
      <c r="F33" s="12">
        <v>24776</v>
      </c>
      <c r="G33" s="12">
        <v>30888</v>
      </c>
      <c r="H33" s="12">
        <v>34908</v>
      </c>
      <c r="I33" s="11">
        <f>SUM(E33:H33)</f>
        <v>117556</v>
      </c>
      <c r="J33" s="4">
        <f t="shared" ref="J33:J34" si="21">I33/$I$34</f>
        <v>0.84030994453022245</v>
      </c>
      <c r="K33" s="8">
        <v>10000</v>
      </c>
      <c r="L33" s="1" t="s">
        <v>43</v>
      </c>
      <c r="M33" s="1">
        <v>10</v>
      </c>
      <c r="N33" s="30">
        <v>40</v>
      </c>
      <c r="O33" s="3">
        <v>18083</v>
      </c>
      <c r="P33" s="3">
        <v>20862</v>
      </c>
      <c r="Q33" s="32">
        <v>18297</v>
      </c>
      <c r="R33" s="32">
        <f>P33-Q33</f>
        <v>2565</v>
      </c>
      <c r="S33" s="39">
        <f t="shared" si="2"/>
        <v>521.54999999999995</v>
      </c>
      <c r="T33" s="51">
        <v>437.25</v>
      </c>
      <c r="U33" s="30">
        <f>T33*0.9*N33</f>
        <v>15741.000000000002</v>
      </c>
      <c r="V33" s="30">
        <f>P33-U33</f>
        <v>5120.9999999999982</v>
      </c>
      <c r="W33" s="30">
        <f t="shared" si="8"/>
        <v>2555.9999999999982</v>
      </c>
      <c r="X33" s="2" t="s">
        <v>11</v>
      </c>
      <c r="Y33" s="2" t="s">
        <v>10</v>
      </c>
      <c r="Z33" s="2"/>
    </row>
    <row r="34" spans="1:35" s="3" customFormat="1" x14ac:dyDescent="0.3">
      <c r="E34" s="12">
        <v>0</v>
      </c>
      <c r="F34" s="12">
        <v>0</v>
      </c>
      <c r="G34" s="12">
        <v>0</v>
      </c>
      <c r="H34" s="12">
        <v>0</v>
      </c>
      <c r="I34" s="11">
        <f t="shared" ref="I34" si="22">SUM(I32:I33)</f>
        <v>139896</v>
      </c>
      <c r="J34" s="4">
        <f t="shared" si="21"/>
        <v>1</v>
      </c>
      <c r="K34" s="5"/>
      <c r="N34" s="30"/>
      <c r="Q34" s="32"/>
      <c r="R34" s="32"/>
      <c r="S34" s="39"/>
      <c r="T34" s="55"/>
      <c r="U34" s="30"/>
      <c r="V34" s="30"/>
      <c r="W34" s="30"/>
      <c r="X34" s="6"/>
      <c r="Y34" s="6"/>
      <c r="Z34" s="6"/>
    </row>
    <row r="35" spans="1:35" s="3" customFormat="1" x14ac:dyDescent="0.3">
      <c r="E35" s="12">
        <v>0</v>
      </c>
      <c r="F35" s="12">
        <v>0</v>
      </c>
      <c r="G35" s="12">
        <v>0</v>
      </c>
      <c r="H35" s="12">
        <v>0</v>
      </c>
      <c r="I35" s="11"/>
      <c r="J35" s="4"/>
      <c r="K35" s="5"/>
      <c r="N35" s="30"/>
      <c r="Q35" s="32"/>
      <c r="R35" s="32"/>
      <c r="S35" s="39"/>
      <c r="T35" s="55"/>
      <c r="U35" s="30"/>
      <c r="V35" s="30"/>
      <c r="W35" s="30"/>
      <c r="X35" s="6"/>
      <c r="Y35" s="6"/>
      <c r="Z35" s="6"/>
    </row>
    <row r="36" spans="1:35" x14ac:dyDescent="0.3">
      <c r="A36" s="1">
        <v>210885713</v>
      </c>
      <c r="B36" s="1" t="s">
        <v>66</v>
      </c>
      <c r="C36" s="1" t="s">
        <v>63</v>
      </c>
      <c r="D36" s="1" t="s">
        <v>9</v>
      </c>
      <c r="E36" s="12">
        <v>0</v>
      </c>
      <c r="F36" s="12">
        <v>0</v>
      </c>
      <c r="G36" s="12">
        <v>0</v>
      </c>
      <c r="H36" s="12">
        <v>0</v>
      </c>
      <c r="L36" s="2" t="s">
        <v>45</v>
      </c>
      <c r="N36" s="27">
        <v>48</v>
      </c>
      <c r="O36" s="1">
        <v>19921</v>
      </c>
      <c r="P36" s="1">
        <v>22877</v>
      </c>
      <c r="Q36" s="27">
        <v>20589</v>
      </c>
      <c r="R36" s="27">
        <v>2288</v>
      </c>
      <c r="S36" s="39">
        <f t="shared" si="2"/>
        <v>476.60416666666669</v>
      </c>
      <c r="T36" s="51">
        <v>476.60416666666669</v>
      </c>
      <c r="U36" s="30">
        <f t="shared" ref="U36:U37" si="23">P36*0.9</f>
        <v>20589.3</v>
      </c>
      <c r="V36" s="30">
        <f t="shared" ref="V36:V38" si="24">P36-U36</f>
        <v>2287.7000000000007</v>
      </c>
      <c r="W36" s="30">
        <f t="shared" ref="W36:W38" si="25">V36-R36</f>
        <v>-0.2999999999992724</v>
      </c>
      <c r="X36" s="1" t="s">
        <v>11</v>
      </c>
      <c r="Y36" s="1" t="s">
        <v>64</v>
      </c>
    </row>
    <row r="37" spans="1:35" x14ac:dyDescent="0.3">
      <c r="A37" s="1">
        <v>210885690</v>
      </c>
      <c r="B37" s="1" t="s">
        <v>66</v>
      </c>
      <c r="C37" s="1" t="s">
        <v>65</v>
      </c>
      <c r="D37" s="1" t="s">
        <v>9</v>
      </c>
      <c r="E37" s="12">
        <v>0</v>
      </c>
      <c r="F37" s="12">
        <v>0</v>
      </c>
      <c r="G37" s="12">
        <v>0</v>
      </c>
      <c r="H37" s="12">
        <v>0</v>
      </c>
      <c r="L37" s="2" t="s">
        <v>45</v>
      </c>
      <c r="N37" s="27">
        <v>48</v>
      </c>
      <c r="O37" s="1">
        <v>19921</v>
      </c>
      <c r="P37" s="1">
        <v>22877</v>
      </c>
      <c r="Q37" s="27">
        <v>20589</v>
      </c>
      <c r="R37" s="27">
        <v>2288</v>
      </c>
      <c r="S37" s="39">
        <f t="shared" si="2"/>
        <v>476.60416666666669</v>
      </c>
      <c r="T37" s="51">
        <v>476.60416666666669</v>
      </c>
      <c r="U37" s="30">
        <f t="shared" si="23"/>
        <v>20589.3</v>
      </c>
      <c r="V37" s="30">
        <f t="shared" si="24"/>
        <v>2287.7000000000007</v>
      </c>
      <c r="W37" s="30">
        <f t="shared" si="25"/>
        <v>-0.2999999999992724</v>
      </c>
      <c r="X37" s="1" t="s">
        <v>11</v>
      </c>
      <c r="Y37" s="1" t="s">
        <v>64</v>
      </c>
    </row>
    <row r="38" spans="1:35" x14ac:dyDescent="0.3">
      <c r="A38" s="1">
        <v>210852972</v>
      </c>
      <c r="B38" s="1" t="s">
        <v>74</v>
      </c>
      <c r="C38" s="1" t="s">
        <v>57</v>
      </c>
      <c r="D38" s="1" t="s">
        <v>9</v>
      </c>
      <c r="E38" s="12">
        <v>0</v>
      </c>
      <c r="F38" s="12">
        <v>0</v>
      </c>
      <c r="G38" s="12">
        <v>0</v>
      </c>
      <c r="H38" s="12">
        <v>120</v>
      </c>
      <c r="L38" s="2" t="s">
        <v>45</v>
      </c>
      <c r="N38" s="27">
        <v>48</v>
      </c>
      <c r="O38" s="1">
        <v>19922</v>
      </c>
      <c r="P38" s="1">
        <v>22878</v>
      </c>
      <c r="Q38" s="27">
        <v>20590</v>
      </c>
      <c r="R38" s="27">
        <v>2288</v>
      </c>
      <c r="S38" s="39">
        <f t="shared" si="2"/>
        <v>476.625</v>
      </c>
      <c r="T38" s="51">
        <v>476.60416666666669</v>
      </c>
      <c r="U38" s="30">
        <f>T38*0.9*N38</f>
        <v>20589.300000000003</v>
      </c>
      <c r="V38" s="30">
        <f t="shared" si="24"/>
        <v>2288.6999999999971</v>
      </c>
      <c r="W38" s="30">
        <f t="shared" si="25"/>
        <v>0.69999999999708962</v>
      </c>
      <c r="X38" s="1" t="s">
        <v>11</v>
      </c>
      <c r="Y38" s="1" t="s">
        <v>73</v>
      </c>
    </row>
    <row r="39" spans="1:35" s="2" customFormat="1" x14ac:dyDescent="0.3">
      <c r="A39" s="9">
        <v>210141258</v>
      </c>
      <c r="B39" s="9" t="s">
        <v>31</v>
      </c>
      <c r="C39" s="9" t="s">
        <v>40</v>
      </c>
      <c r="D39" s="9" t="s">
        <v>24</v>
      </c>
      <c r="E39" s="12">
        <v>3466.4500000000003</v>
      </c>
      <c r="F39" s="12">
        <v>3466.4500000000003</v>
      </c>
      <c r="G39" s="12">
        <v>2453.1800000000003</v>
      </c>
      <c r="H39" s="12">
        <v>2506.5100000000002</v>
      </c>
      <c r="I39" s="12">
        <f>SUM(E39:H39)</f>
        <v>11892.590000000002</v>
      </c>
      <c r="J39" s="7">
        <f>I39/$I$41</f>
        <v>0.10936017631384559</v>
      </c>
      <c r="K39" s="8">
        <v>15200</v>
      </c>
      <c r="L39" s="1" t="s">
        <v>45</v>
      </c>
      <c r="M39" s="1">
        <v>10</v>
      </c>
      <c r="N39" s="30">
        <v>53.330000000000005</v>
      </c>
      <c r="O39" s="1">
        <v>26454</v>
      </c>
      <c r="P39" s="1">
        <v>30038</v>
      </c>
      <c r="Q39" s="32">
        <v>27034</v>
      </c>
      <c r="R39" s="32">
        <f>P39-Q39</f>
        <v>3004</v>
      </c>
      <c r="S39" s="39">
        <f t="shared" si="2"/>
        <v>563.2477029814363</v>
      </c>
      <c r="T39" s="51">
        <v>476.60416666666669</v>
      </c>
      <c r="U39" s="30">
        <f>T39*0.9*N39</f>
        <v>22875.570187500005</v>
      </c>
      <c r="V39" s="30">
        <f>P39-U39</f>
        <v>7162.429812499995</v>
      </c>
      <c r="W39" s="30">
        <f>V39-R39</f>
        <v>4158.429812499995</v>
      </c>
      <c r="X39" s="14" t="s">
        <v>11</v>
      </c>
      <c r="Y39" s="14" t="s">
        <v>25</v>
      </c>
      <c r="Z39" s="14"/>
      <c r="AA39" s="9"/>
      <c r="AB39" s="9"/>
      <c r="AC39" s="9"/>
      <c r="AD39" s="9"/>
      <c r="AE39" s="9"/>
      <c r="AF39" s="9"/>
      <c r="AG39" s="9"/>
      <c r="AH39" s="9"/>
      <c r="AI39" s="9"/>
    </row>
    <row r="40" spans="1:35" s="9" customFormat="1" ht="14.25" customHeight="1" x14ac:dyDescent="0.3">
      <c r="A40" s="2">
        <v>210229789</v>
      </c>
      <c r="B40" s="2" t="s">
        <v>14</v>
      </c>
      <c r="C40" s="2" t="s">
        <v>40</v>
      </c>
      <c r="D40" s="2" t="s">
        <v>9</v>
      </c>
      <c r="E40" s="12">
        <v>25488</v>
      </c>
      <c r="F40" s="12">
        <v>25310.399999999998</v>
      </c>
      <c r="G40" s="12">
        <v>23304</v>
      </c>
      <c r="H40" s="12">
        <v>22752</v>
      </c>
      <c r="I40" s="11">
        <f>SUM(E40:H40)</f>
        <v>96854.399999999994</v>
      </c>
      <c r="J40" s="4">
        <f>I40/$I$41</f>
        <v>0.89063982368615446</v>
      </c>
      <c r="K40" s="8">
        <v>12000</v>
      </c>
      <c r="L40" s="2" t="s">
        <v>45</v>
      </c>
      <c r="M40" s="2">
        <v>10</v>
      </c>
      <c r="N40" s="30">
        <v>48</v>
      </c>
      <c r="O40" s="3">
        <v>24003</v>
      </c>
      <c r="P40" s="3">
        <v>27351</v>
      </c>
      <c r="Q40" s="32">
        <v>24332</v>
      </c>
      <c r="R40" s="32">
        <f>P40-Q40</f>
        <v>3019</v>
      </c>
      <c r="S40" s="39">
        <f t="shared" si="2"/>
        <v>569.8125</v>
      </c>
      <c r="T40" s="51">
        <v>476.60416666666669</v>
      </c>
      <c r="U40" s="30">
        <f>T40*0.9*N40</f>
        <v>20589.300000000003</v>
      </c>
      <c r="V40" s="30">
        <f>P40-U40</f>
        <v>6761.6999999999971</v>
      </c>
      <c r="W40" s="30">
        <f t="shared" si="8"/>
        <v>3742.6999999999971</v>
      </c>
      <c r="X40" s="2" t="s">
        <v>11</v>
      </c>
      <c r="Y40" s="2" t="s">
        <v>10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 s="6" customFormat="1" x14ac:dyDescent="0.3">
      <c r="A41" s="9"/>
      <c r="B41" s="9"/>
      <c r="C41" s="9"/>
      <c r="D41" s="9"/>
      <c r="E41" s="12">
        <v>0</v>
      </c>
      <c r="F41" s="12">
        <v>0</v>
      </c>
      <c r="G41" s="12">
        <v>0</v>
      </c>
      <c r="H41" s="12">
        <v>0</v>
      </c>
      <c r="I41" s="11">
        <f>SUM(I39:I40)</f>
        <v>108746.98999999999</v>
      </c>
      <c r="J41" s="4">
        <f t="shared" ref="J41" si="26">I41/$I$41</f>
        <v>1</v>
      </c>
      <c r="K41" s="5"/>
      <c r="L41" s="9"/>
      <c r="M41" s="9"/>
      <c r="N41" s="30"/>
      <c r="O41" s="3"/>
      <c r="P41" s="3"/>
      <c r="Q41" s="32"/>
      <c r="R41" s="32"/>
      <c r="S41" s="39"/>
      <c r="T41" s="55"/>
      <c r="U41" s="30"/>
      <c r="V41" s="30"/>
      <c r="W41" s="30"/>
      <c r="X41" s="14"/>
      <c r="Y41" s="14"/>
      <c r="Z41" s="14"/>
      <c r="AA41" s="9"/>
      <c r="AB41" s="9"/>
      <c r="AC41" s="9"/>
      <c r="AD41" s="9"/>
      <c r="AE41" s="9"/>
      <c r="AF41" s="9"/>
      <c r="AG41" s="9"/>
      <c r="AH41" s="9"/>
      <c r="AI41" s="9"/>
    </row>
    <row r="42" spans="1:35" s="14" customFormat="1" x14ac:dyDescent="0.3">
      <c r="E42" s="12">
        <v>0</v>
      </c>
      <c r="F42" s="12">
        <v>0</v>
      </c>
      <c r="G42" s="12">
        <v>0</v>
      </c>
      <c r="H42" s="12">
        <v>0</v>
      </c>
      <c r="K42" s="15"/>
      <c r="N42" s="30"/>
      <c r="O42" s="2"/>
      <c r="P42" s="2"/>
      <c r="Q42" s="32"/>
      <c r="R42" s="32"/>
      <c r="S42" s="39"/>
      <c r="T42" s="55"/>
      <c r="U42" s="30"/>
      <c r="V42" s="30"/>
      <c r="W42" s="30"/>
    </row>
    <row r="43" spans="1:35" x14ac:dyDescent="0.3">
      <c r="A43" s="1">
        <v>210885755</v>
      </c>
      <c r="B43" s="1" t="s">
        <v>67</v>
      </c>
      <c r="C43" s="1" t="s">
        <v>63</v>
      </c>
      <c r="D43" s="1" t="s">
        <v>9</v>
      </c>
      <c r="E43" s="12">
        <v>0</v>
      </c>
      <c r="F43" s="12">
        <v>0</v>
      </c>
      <c r="G43" s="12">
        <v>0</v>
      </c>
      <c r="H43" s="12">
        <v>0</v>
      </c>
      <c r="L43" s="16" t="s">
        <v>46</v>
      </c>
      <c r="N43" s="27">
        <v>60</v>
      </c>
      <c r="O43" s="1">
        <v>24901</v>
      </c>
      <c r="P43" s="1">
        <v>28336</v>
      </c>
      <c r="Q43" s="27">
        <v>25502</v>
      </c>
      <c r="R43" s="27">
        <v>2834</v>
      </c>
      <c r="S43" s="39">
        <f t="shared" si="2"/>
        <v>472.26666666666665</v>
      </c>
      <c r="T43" s="51">
        <v>472.26666666666665</v>
      </c>
      <c r="U43" s="30">
        <f t="shared" ref="U43:U44" si="27">P43*0.9</f>
        <v>25502.400000000001</v>
      </c>
      <c r="V43" s="30">
        <f t="shared" ref="V43:V45" si="28">P43-U43</f>
        <v>2833.5999999999985</v>
      </c>
      <c r="W43" s="30">
        <f t="shared" ref="W43:W45" si="29">V43-R43</f>
        <v>-0.40000000000145519</v>
      </c>
      <c r="X43" s="1" t="s">
        <v>11</v>
      </c>
      <c r="Y43" s="1" t="s">
        <v>64</v>
      </c>
    </row>
    <row r="44" spans="1:35" x14ac:dyDescent="0.3">
      <c r="A44" s="1">
        <v>210885747</v>
      </c>
      <c r="B44" s="1" t="s">
        <v>67</v>
      </c>
      <c r="C44" s="1" t="s">
        <v>65</v>
      </c>
      <c r="D44" s="1" t="s">
        <v>9</v>
      </c>
      <c r="E44" s="12">
        <v>0</v>
      </c>
      <c r="F44" s="12">
        <v>0</v>
      </c>
      <c r="G44" s="12">
        <v>0</v>
      </c>
      <c r="H44" s="12">
        <v>0</v>
      </c>
      <c r="L44" s="16" t="s">
        <v>46</v>
      </c>
      <c r="N44" s="27">
        <v>60</v>
      </c>
      <c r="O44" s="1">
        <v>24901</v>
      </c>
      <c r="P44" s="1">
        <v>28336</v>
      </c>
      <c r="Q44" s="27">
        <v>25502</v>
      </c>
      <c r="R44" s="27">
        <v>2834</v>
      </c>
      <c r="S44" s="39">
        <f t="shared" si="2"/>
        <v>472.26666666666665</v>
      </c>
      <c r="T44" s="51">
        <v>472.26666666666665</v>
      </c>
      <c r="U44" s="30">
        <f t="shared" si="27"/>
        <v>25502.400000000001</v>
      </c>
      <c r="V44" s="30">
        <f t="shared" si="28"/>
        <v>2833.5999999999985</v>
      </c>
      <c r="W44" s="30">
        <f t="shared" si="29"/>
        <v>-0.40000000000145519</v>
      </c>
      <c r="X44" s="1" t="s">
        <v>11</v>
      </c>
      <c r="Y44" s="1" t="s">
        <v>64</v>
      </c>
    </row>
    <row r="45" spans="1:35" x14ac:dyDescent="0.3">
      <c r="A45" s="1">
        <v>210852930</v>
      </c>
      <c r="B45" s="1" t="s">
        <v>75</v>
      </c>
      <c r="C45" s="1" t="s">
        <v>58</v>
      </c>
      <c r="D45" s="1" t="s">
        <v>9</v>
      </c>
      <c r="E45" s="12">
        <v>0</v>
      </c>
      <c r="F45" s="12">
        <v>0</v>
      </c>
      <c r="G45" s="12">
        <v>0</v>
      </c>
      <c r="H45" s="12">
        <v>0</v>
      </c>
      <c r="L45" s="16" t="s">
        <v>46</v>
      </c>
      <c r="N45" s="27">
        <v>60</v>
      </c>
      <c r="O45" s="1">
        <v>24902</v>
      </c>
      <c r="P45" s="1">
        <v>28337</v>
      </c>
      <c r="Q45" s="27">
        <v>25503</v>
      </c>
      <c r="R45" s="27">
        <v>2834</v>
      </c>
      <c r="S45" s="39">
        <f t="shared" si="2"/>
        <v>472.28333333333336</v>
      </c>
      <c r="T45" s="51">
        <v>472.26666666666665</v>
      </c>
      <c r="U45" s="30">
        <f>T45*0.9*N45</f>
        <v>25502.400000000001</v>
      </c>
      <c r="V45" s="30">
        <f t="shared" si="28"/>
        <v>2834.5999999999985</v>
      </c>
      <c r="W45" s="30">
        <f t="shared" si="29"/>
        <v>0.59999999999854481</v>
      </c>
      <c r="X45" s="1" t="s">
        <v>11</v>
      </c>
      <c r="Y45" s="1" t="s">
        <v>73</v>
      </c>
    </row>
    <row r="46" spans="1:35" s="14" customFormat="1" x14ac:dyDescent="0.3">
      <c r="A46" s="14">
        <v>210229797</v>
      </c>
      <c r="B46" s="14" t="s">
        <v>15</v>
      </c>
      <c r="C46" s="14" t="s">
        <v>42</v>
      </c>
      <c r="D46" s="14" t="s">
        <v>9</v>
      </c>
      <c r="E46" s="12">
        <v>13878</v>
      </c>
      <c r="F46" s="12">
        <v>13020</v>
      </c>
      <c r="G46" s="12">
        <v>8124</v>
      </c>
      <c r="H46" s="12">
        <v>7542</v>
      </c>
      <c r="I46" s="12">
        <f>SUM(E46:H46)</f>
        <v>42564</v>
      </c>
      <c r="J46" s="7">
        <v>1</v>
      </c>
      <c r="K46" s="15">
        <v>15000</v>
      </c>
      <c r="L46" s="16" t="s">
        <v>46</v>
      </c>
      <c r="M46" s="14">
        <v>10</v>
      </c>
      <c r="N46" s="30">
        <v>60</v>
      </c>
      <c r="O46" s="2">
        <v>30003</v>
      </c>
      <c r="P46" s="2">
        <v>33929</v>
      </c>
      <c r="Q46" s="32">
        <v>30536</v>
      </c>
      <c r="R46" s="32">
        <f>P46-Q46</f>
        <v>3393</v>
      </c>
      <c r="S46" s="39">
        <f t="shared" si="2"/>
        <v>565.48333333333335</v>
      </c>
      <c r="T46" s="51">
        <v>472.26666666666665</v>
      </c>
      <c r="U46" s="30">
        <f>T46*0.9*N46</f>
        <v>25502.400000000001</v>
      </c>
      <c r="V46" s="30">
        <f>P46-U46</f>
        <v>8426.5999999999985</v>
      </c>
      <c r="W46" s="30">
        <f t="shared" si="8"/>
        <v>5033.5999999999985</v>
      </c>
      <c r="X46" s="14" t="s">
        <v>11</v>
      </c>
      <c r="Y46" s="14" t="s">
        <v>10</v>
      </c>
    </row>
    <row r="47" spans="1:35" s="2" customFormat="1" x14ac:dyDescent="0.3">
      <c r="E47" s="12">
        <v>0</v>
      </c>
      <c r="F47" s="12">
        <v>0</v>
      </c>
      <c r="G47" s="12">
        <v>0</v>
      </c>
      <c r="H47" s="12">
        <v>0</v>
      </c>
      <c r="I47" s="11"/>
      <c r="J47" s="7"/>
      <c r="N47" s="30"/>
      <c r="Q47" s="32"/>
      <c r="R47" s="32"/>
      <c r="S47" s="39"/>
      <c r="T47" s="55"/>
      <c r="U47" s="30"/>
      <c r="V47" s="30"/>
      <c r="W47" s="37"/>
    </row>
    <row r="48" spans="1:35" s="14" customFormat="1" x14ac:dyDescent="0.3">
      <c r="A48" s="14">
        <v>210141266</v>
      </c>
      <c r="B48" s="14" t="s">
        <v>32</v>
      </c>
      <c r="C48" s="14" t="s">
        <v>44</v>
      </c>
      <c r="D48" s="14" t="s">
        <v>24</v>
      </c>
      <c r="E48" s="12">
        <v>1466.74</v>
      </c>
      <c r="F48" s="12">
        <v>1533.41</v>
      </c>
      <c r="G48" s="12">
        <v>666.7</v>
      </c>
      <c r="H48" s="12">
        <v>1266.73</v>
      </c>
      <c r="I48" s="12">
        <f>SUM(E48:H48)</f>
        <v>4933.58</v>
      </c>
      <c r="J48" s="7">
        <v>1</v>
      </c>
      <c r="K48" s="15">
        <v>19000</v>
      </c>
      <c r="L48" s="14" t="s">
        <v>54</v>
      </c>
      <c r="M48" s="14">
        <v>10</v>
      </c>
      <c r="N48" s="30">
        <v>66.67</v>
      </c>
      <c r="O48" s="2">
        <v>28763</v>
      </c>
      <c r="P48" s="2">
        <v>32570</v>
      </c>
      <c r="Q48" s="32">
        <v>29313</v>
      </c>
      <c r="R48" s="32">
        <f>P48-Q48</f>
        <v>3257</v>
      </c>
      <c r="S48" s="39">
        <f t="shared" si="2"/>
        <v>488.52557372131395</v>
      </c>
      <c r="T48" s="55">
        <f>$S$48</f>
        <v>488.52557372131395</v>
      </c>
      <c r="U48" s="30">
        <f>T48*0.9*N48</f>
        <v>29313</v>
      </c>
      <c r="V48" s="30">
        <f>P48-U48</f>
        <v>3257</v>
      </c>
      <c r="W48" s="30">
        <f>V48-R48</f>
        <v>0</v>
      </c>
      <c r="X48" s="14" t="s">
        <v>11</v>
      </c>
      <c r="Y48" s="14" t="s">
        <v>25</v>
      </c>
    </row>
    <row r="49" spans="5:8" x14ac:dyDescent="0.3">
      <c r="E49" s="12">
        <v>0</v>
      </c>
      <c r="F49" s="12">
        <v>0</v>
      </c>
      <c r="G49" s="12">
        <v>0</v>
      </c>
      <c r="H49" s="12">
        <v>0</v>
      </c>
    </row>
  </sheetData>
  <sortState ref="A38:AJ49">
    <sortCondition ref="L38:L49"/>
    <sortCondition ref="S38:S4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2021-02-02T17:03:44Z</dcterms:created>
  <dcterms:modified xsi:type="dcterms:W3CDTF">2025-09-01T08:13:55Z</dcterms:modified>
</cp:coreProperties>
</file>