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TFO\TAKO\Fixesítés\FIXESÍTÉS 2024\"/>
    </mc:Choice>
  </mc:AlternateContent>
  <bookViews>
    <workbookView xWindow="-150" yWindow="-195" windowWidth="27795" windowHeight="11445" tabRatio="603"/>
  </bookViews>
  <sheets>
    <sheet name="Munka1" sheetId="7" r:id="rId1"/>
  </sheets>
  <calcPr calcId="162913"/>
</workbook>
</file>

<file path=xl/calcChain.xml><?xml version="1.0" encoding="utf-8"?>
<calcChain xmlns="http://schemas.openxmlformats.org/spreadsheetml/2006/main">
  <c r="A10" i="7" l="1"/>
  <c r="H10" i="7" s="1"/>
  <c r="I10" i="7" s="1"/>
  <c r="A11" i="7"/>
  <c r="H11" i="7" s="1"/>
  <c r="I11" i="7" s="1"/>
  <c r="A13" i="7"/>
  <c r="C13" i="7" s="1"/>
  <c r="A14" i="7"/>
  <c r="C14" i="7" s="1"/>
  <c r="A12" i="7"/>
  <c r="H12" i="7" s="1"/>
  <c r="I12" i="7" s="1"/>
  <c r="A15" i="7"/>
  <c r="C15" i="7" s="1"/>
  <c r="A16" i="7"/>
  <c r="C16" i="7"/>
  <c r="A22" i="7"/>
  <c r="C22" i="7" s="1"/>
  <c r="A23" i="7"/>
  <c r="C23" i="7" s="1"/>
  <c r="A21" i="7"/>
  <c r="C21" i="7" s="1"/>
  <c r="D21" i="7" s="1"/>
  <c r="A28" i="7"/>
  <c r="H28" i="7" s="1"/>
  <c r="I28" i="7" s="1"/>
  <c r="C28" i="7"/>
  <c r="A29" i="7"/>
  <c r="H29" i="7" s="1"/>
  <c r="I29" i="7" s="1"/>
  <c r="C29" i="7"/>
  <c r="A30" i="7"/>
  <c r="C30" i="7" s="1"/>
  <c r="A31" i="7"/>
  <c r="C31" i="7" s="1"/>
  <c r="H31" i="7"/>
  <c r="I31" i="7" s="1"/>
  <c r="A32" i="7"/>
  <c r="H32" i="7" s="1"/>
  <c r="I32" i="7" s="1"/>
  <c r="A33" i="7"/>
  <c r="C33" i="7" s="1"/>
  <c r="A34" i="7"/>
  <c r="H34" i="7" s="1"/>
  <c r="I34" i="7" s="1"/>
  <c r="C34" i="7"/>
  <c r="D34" i="7" s="1"/>
  <c r="K34" i="7" s="1"/>
  <c r="A35" i="7"/>
  <c r="H35" i="7" s="1"/>
  <c r="I35" i="7" s="1"/>
  <c r="A36" i="7"/>
  <c r="C36" i="7" s="1"/>
  <c r="C32" i="7" l="1"/>
  <c r="K22" i="7"/>
  <c r="D22" i="7"/>
  <c r="C12" i="7"/>
  <c r="D33" i="7"/>
  <c r="K33" i="7" s="1"/>
  <c r="D32" i="7"/>
  <c r="K32" i="7" s="1"/>
  <c r="D23" i="7"/>
  <c r="K23" i="7" s="1"/>
  <c r="G16" i="7"/>
  <c r="H16" i="7" s="1"/>
  <c r="C11" i="7"/>
  <c r="H22" i="7"/>
  <c r="D30" i="7"/>
  <c r="K30" i="7" s="1"/>
  <c r="D36" i="7"/>
  <c r="K36" i="7" s="1"/>
  <c r="H33" i="7"/>
  <c r="I33" i="7" s="1"/>
  <c r="D29" i="7"/>
  <c r="K29" i="7" s="1"/>
  <c r="C35" i="7"/>
  <c r="D35" i="7" s="1"/>
  <c r="K35" i="7" s="1"/>
  <c r="H15" i="7"/>
  <c r="I15" i="7" s="1"/>
  <c r="D31" i="7"/>
  <c r="K31" i="7" s="1"/>
  <c r="D28" i="7"/>
  <c r="K28" i="7" s="1"/>
  <c r="H14" i="7"/>
  <c r="I14" i="7" s="1"/>
  <c r="C10" i="7"/>
  <c r="D13" i="7" s="1"/>
  <c r="K13" i="7" s="1"/>
  <c r="J29" i="7"/>
  <c r="J31" i="7"/>
  <c r="J32" i="7"/>
  <c r="J34" i="7"/>
  <c r="J35" i="7"/>
  <c r="J30" i="7"/>
  <c r="J36" i="7"/>
  <c r="J33" i="7"/>
  <c r="J28" i="7"/>
  <c r="J11" i="7"/>
  <c r="J16" i="7"/>
  <c r="J14" i="7"/>
  <c r="J12" i="7"/>
  <c r="I16" i="7"/>
  <c r="J15" i="7"/>
  <c r="J10" i="7"/>
  <c r="J13" i="7"/>
  <c r="K21" i="7"/>
  <c r="H30" i="7"/>
  <c r="I30" i="7" s="1"/>
  <c r="I22" i="7"/>
  <c r="H13" i="7"/>
  <c r="I13" i="7" s="1"/>
  <c r="H36" i="7"/>
  <c r="I36" i="7" s="1"/>
  <c r="D14" i="7" l="1"/>
  <c r="K14" i="7" s="1"/>
  <c r="D11" i="7"/>
  <c r="K11" i="7" s="1"/>
  <c r="D15" i="7"/>
  <c r="K15" i="7" s="1"/>
  <c r="D12" i="7"/>
  <c r="K12" i="7" s="1"/>
  <c r="D16" i="7"/>
  <c r="K16" i="7" s="1"/>
  <c r="D10" i="7"/>
  <c r="K10" i="7" s="1"/>
  <c r="J22" i="7"/>
  <c r="G21" i="7"/>
  <c r="I21" i="7" s="1"/>
  <c r="G23" i="7" s="1"/>
  <c r="H23" i="7" s="1"/>
  <c r="I23" i="7" s="1"/>
  <c r="J23" i="7"/>
  <c r="J21" i="7"/>
</calcChain>
</file>

<file path=xl/sharedStrings.xml><?xml version="1.0" encoding="utf-8"?>
<sst xmlns="http://schemas.openxmlformats.org/spreadsheetml/2006/main" count="259" uniqueCount="107">
  <si>
    <t>ACCOFIL 30 MILLIÓ E/0,5 ML OLDATOS INJEKCIÓ VAGY INFÚZIÓ ELŐRETÖLTÖTT FECSKENDŐBEN</t>
  </si>
  <si>
    <t>5x0,5ml előretöltött fecskendőben védőhüvellyel</t>
  </si>
  <si>
    <t>L03AA02</t>
  </si>
  <si>
    <t>filgrastim</t>
  </si>
  <si>
    <t>Pharmacenter Hungary Kft</t>
  </si>
  <si>
    <t>EU/1/14/946/017</t>
  </si>
  <si>
    <t>7x0,5ml előretöltött fecskendőben +7 alkoholos törlőkendő</t>
  </si>
  <si>
    <t>ACCOFIL 48 MILLIÓ E/0,5 ML OLDATOS INJEKCIÓ VAGY INFÚZIÓ ELŐRETÖLTÖTT FECSKENDŐBEN</t>
  </si>
  <si>
    <t>EU/1/14/946/018</t>
  </si>
  <si>
    <t>L03AA13</t>
  </si>
  <si>
    <t>pegfilgastrim</t>
  </si>
  <si>
    <t>EU/1/19/1375/001</t>
  </si>
  <si>
    <t>1x0,6ml előretöltött fecskendőben</t>
  </si>
  <si>
    <t>Aramis Pharma Kft.</t>
  </si>
  <si>
    <t>1x előretöltött fecskendőben tűvédővel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</si>
  <si>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</si>
  <si>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</si>
  <si>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</si>
  <si>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</si>
  <si>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</si>
  <si>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</si>
  <si>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</si>
  <si>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</si>
  <si>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</si>
  <si>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</si>
  <si>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EU/1/08/495/003</t>
  </si>
  <si>
    <t>ZARZIO 30 MILLIÓ E/0,5 ML OLDATOS INJEKCIÓ VAGY INFÚZIÓ ELŐRETÖLTÖTT FECSKENDŐBEN</t>
  </si>
  <si>
    <t>Sandoz Hungária Kereskedelmi Kft.</t>
  </si>
  <si>
    <t>EU/1/08/495/007</t>
  </si>
  <si>
    <t>ZARZIO 48 MILLIÓ E/0,5 ML OLDATOS INJEKCIÓ VAGY INFÚZIÓ ELŐRETÖLTÖTT FECSKENDŐBEN</t>
  </si>
  <si>
    <t>TTT-kód</t>
  </si>
  <si>
    <t>Nyilvántartási szám</t>
  </si>
  <si>
    <t>Készítmény megnevezése</t>
  </si>
  <si>
    <t>Kiszerelési egység</t>
  </si>
  <si>
    <t>ATC-kód</t>
  </si>
  <si>
    <t>Hatóanyag</t>
  </si>
  <si>
    <t>Termelői ár (Ft)</t>
  </si>
  <si>
    <t>Bruttó fogyasztói ár (Ft)</t>
  </si>
  <si>
    <t>Forgalmazó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</si>
  <si>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</si>
  <si>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</si>
  <si>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</si>
  <si>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</si>
  <si>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</si>
  <si>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</si>
  <si>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</si>
  <si>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</si>
  <si>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</si>
  <si>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</si>
  <si>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</si>
  <si>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</si>
  <si>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</si>
  <si>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</si>
  <si>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</si>
  <si>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4x1ml előretöltött fecskendőben biztonsági védőeszközzel</t>
  </si>
  <si>
    <t>EU/1/09/573/041</t>
  </si>
  <si>
    <t>EPORATIO 30000 NE/1 ML OLDATOS INJEKCIÓ ELŐRETÖLTÖTT FECSKENDŐBEN</t>
  </si>
  <si>
    <t>EU/1/09/573/025</t>
  </si>
  <si>
    <t>EU/1/09/573/026</t>
  </si>
  <si>
    <t>EU/1/07/431/024</t>
  </si>
  <si>
    <t>RETACRIT 40000 NE/1,0 ML OLDATOS INJEKCIÓ ELŐRETÖLTÖTT FECSKENDŐBEN</t>
  </si>
  <si>
    <t>4x előretöltött fecskendőben</t>
  </si>
  <si>
    <t>Rövidítések:</t>
  </si>
  <si>
    <t>TE</t>
  </si>
  <si>
    <t>1 kiszerelési egységben lévő terápiás egységek száma az alkalmazási előiratban rögzített kezdő dózis alapján</t>
  </si>
  <si>
    <t>ÖTE</t>
  </si>
  <si>
    <t>A csomagolási egységben lévő összes terápiás egységek száma</t>
  </si>
  <si>
    <t>TEA</t>
  </si>
  <si>
    <t>Adott csomagolási egységre vonatkozó terápiás egységár (napi terápiás költség) a Bruttó Fár alapján</t>
  </si>
  <si>
    <t>TEA %</t>
  </si>
  <si>
    <t>Terápiás egységár a csoportban lévő legalacsonyabb terápiás egységárú termék terápiás egységárának %-ában</t>
  </si>
  <si>
    <t>Szín jelzések:</t>
  </si>
  <si>
    <t>Preferált biológiai termék</t>
  </si>
  <si>
    <t>Kiesési korlát feletti árú termék</t>
  </si>
  <si>
    <t>L03AA (colonia stimuláló faktorok) 1. csoport</t>
  </si>
  <si>
    <t>Adagolás</t>
  </si>
  <si>
    <t>Számolt térítési díj   (&lt;1500 - &gt;3500)</t>
  </si>
  <si>
    <t>Kiemelt támogatás térítési díja (Ft)</t>
  </si>
  <si>
    <t>Kiemelt TB támogatás összege (Ft)</t>
  </si>
  <si>
    <t>Támogatás-volumen összege (Ft)</t>
  </si>
  <si>
    <t>Bruttó fogyasztói ár kiesési korlát (Ft)</t>
  </si>
  <si>
    <t>Termelői ár kiesési korlát
(Ft)</t>
  </si>
  <si>
    <t>TTT</t>
  </si>
  <si>
    <t>Név</t>
  </si>
  <si>
    <t>Kiszerelés</t>
  </si>
  <si>
    <t>ATC</t>
  </si>
  <si>
    <t>Törzskönyv</t>
  </si>
  <si>
    <t>Kisz. menny.</t>
  </si>
  <si>
    <t>Kisz. egys.</t>
  </si>
  <si>
    <t>Ható menny.</t>
  </si>
  <si>
    <t>Ható egys.</t>
  </si>
  <si>
    <t>30mill NE/nap</t>
  </si>
  <si>
    <t>adag</t>
  </si>
  <si>
    <t>mcg</t>
  </si>
  <si>
    <t>Sandoz Hungária Kft.</t>
  </si>
  <si>
    <t>L03AA (colonia stimuláló faktorok) 2. csoport</t>
  </si>
  <si>
    <t>6 mg/ciklus</t>
  </si>
  <si>
    <t>GRASUSTEK 6 MG OLDATOS INJEKCIÓ</t>
  </si>
  <si>
    <t>mg</t>
  </si>
  <si>
    <t>EGIS Gyógyszergyár Zrt.</t>
  </si>
  <si>
    <t>TEVA Gyógyszergyár Zrt.</t>
  </si>
  <si>
    <t>B03XA (anémia kezelésére szolgáló egyéb készítmények)</t>
  </si>
  <si>
    <t>mikg/1ml</t>
  </si>
  <si>
    <t>30e NE/hét</t>
  </si>
  <si>
    <t>NE</t>
  </si>
  <si>
    <t>20e NE/hét</t>
  </si>
  <si>
    <t>ADAGOLÁS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</si>
</sst>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.0%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1" fillId="2" borderId="0" xfId="1" applyFont="1" applyFill="1" applyBorder="1" applyAlignment="1">
      <alignment horizontal="left"/>
    </xf>
    <xf numFmtId="1" fontId="1" fillId="2" borderId="0" xfId="1" applyNumberFormat="1" applyFont="1" applyFill="1" applyBorder="1" applyAlignment="1">
      <alignment horizontal="left"/>
    </xf>
    <xf numFmtId="1" fontId="2" fillId="2" borderId="0" xfId="1" applyNumberFormat="1" applyFont="1" applyFill="1" applyAlignment="1">
      <alignment horizontal="center"/>
    </xf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2" fillId="3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4" borderId="0" xfId="1" applyFont="1" applyFill="1" applyBorder="1"/>
    <xf numFmtId="0" fontId="1" fillId="4" borderId="0" xfId="1" applyFont="1" applyFill="1" applyBorder="1"/>
    <xf numFmtId="3" fontId="2" fillId="2" borderId="0" xfId="1" applyNumberFormat="1" applyFont="1" applyFill="1" applyBorder="1" applyAlignment="1">
      <alignment horizontal="left"/>
    </xf>
    <xf numFmtId="9" fontId="3" fillId="2" borderId="0" xfId="2" applyFont="1" applyFill="1" applyAlignment="1">
      <alignment horizontal="left"/>
    </xf>
    <xf numFmtId="1" fontId="2" fillId="3" borderId="0" xfId="1" applyNumberFormat="1" applyFont="1" applyFill="1" applyAlignment="1">
      <alignment horizontal="center"/>
    </xf>
    <xf numFmtId="1" fontId="2" fillId="5" borderId="0" xfId="1" applyNumberFormat="1" applyFont="1" applyFill="1" applyAlignment="1">
      <alignment horizontal="left"/>
    </xf>
    <xf numFmtId="3" fontId="2" fillId="5" borderId="0" xfId="1" applyNumberFormat="1" applyFont="1" applyFill="1" applyAlignment="1">
      <alignment horizontal="center"/>
    </xf>
    <xf numFmtId="9" fontId="2" fillId="3" borderId="0" xfId="2" applyFont="1" applyFill="1" applyAlignment="1">
      <alignment horizontal="center"/>
    </xf>
    <xf numFmtId="0" fontId="2" fillId="3" borderId="0" xfId="1" applyFont="1" applyFill="1"/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right"/>
    </xf>
    <xf numFmtId="1" fontId="4" fillId="6" borderId="0" xfId="1" applyNumberFormat="1" applyFont="1" applyFill="1" applyAlignment="1">
      <alignment horizontal="center"/>
    </xf>
    <xf numFmtId="1" fontId="4" fillId="6" borderId="0" xfId="1" applyNumberFormat="1" applyFont="1" applyFill="1" applyAlignment="1">
      <alignment horizontal="left"/>
    </xf>
    <xf numFmtId="3" fontId="4" fillId="6" borderId="0" xfId="1" applyNumberFormat="1" applyFont="1" applyFill="1" applyAlignment="1">
      <alignment horizontal="center"/>
    </xf>
    <xf numFmtId="9" fontId="4" fillId="6" borderId="0" xfId="2" applyFont="1" applyFill="1" applyAlignment="1">
      <alignment horizontal="center"/>
    </xf>
    <xf numFmtId="0" fontId="4" fillId="6" borderId="0" xfId="1" applyFont="1" applyFill="1"/>
    <xf numFmtId="0" fontId="4" fillId="6" borderId="0" xfId="1" applyFont="1" applyFill="1" applyAlignment="1">
      <alignment horizontal="center"/>
    </xf>
    <xf numFmtId="0" fontId="4" fillId="6" borderId="0" xfId="1" applyFont="1" applyFill="1" applyAlignment="1">
      <alignment horizontal="right"/>
    </xf>
    <xf numFmtId="0" fontId="1" fillId="7" borderId="0" xfId="1" applyFont="1" applyFill="1" applyBorder="1" applyAlignment="1"/>
    <xf numFmtId="0" fontId="1" fillId="7" borderId="0" xfId="1" applyFont="1" applyFill="1"/>
    <xf numFmtId="0" fontId="5" fillId="3" borderId="0" xfId="1" applyFont="1" applyFill="1" applyBorder="1" applyAlignment="1"/>
    <xf numFmtId="0" fontId="5" fillId="3" borderId="0" xfId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2" fillId="7" borderId="0" xfId="1" applyFont="1" applyFill="1"/>
    <xf numFmtId="0" fontId="2" fillId="3" borderId="0" xfId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0" fontId="1" fillId="7" borderId="0" xfId="1" applyFont="1" applyFill="1" applyBorder="1" applyAlignment="1">
      <alignment horizontal="left"/>
    </xf>
    <xf numFmtId="0" fontId="5" fillId="7" borderId="0" xfId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3" fontId="2" fillId="3" borderId="0" xfId="1" applyNumberFormat="1" applyFont="1" applyFill="1" applyAlignment="1">
      <alignment horizontal="center"/>
    </xf>
    <xf numFmtId="3" fontId="2" fillId="3" borderId="0" xfId="1" applyNumberFormat="1" applyFont="1" applyFill="1"/>
    <xf numFmtId="0" fontId="5" fillId="3" borderId="0" xfId="1" applyFont="1" applyFill="1" applyBorder="1" applyAlignment="1">
      <alignment horizontal="left"/>
    </xf>
    <xf numFmtId="166" fontId="2" fillId="3" borderId="0" xfId="1" applyNumberFormat="1" applyFont="1" applyFill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center"/>
    </xf>
    <xf numFmtId="165" fontId="2" fillId="4" borderId="0" xfId="2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right"/>
    </xf>
    <xf numFmtId="3" fontId="2" fillId="4" borderId="0" xfId="2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>
      <alignment horizontal="left"/>
    </xf>
    <xf numFmtId="166" fontId="2" fillId="4" borderId="0" xfId="1" applyNumberFormat="1" applyFont="1" applyFill="1" applyBorder="1" applyAlignment="1">
      <alignment horizontal="center"/>
    </xf>
    <xf numFmtId="1" fontId="2" fillId="4" borderId="2" xfId="1" applyNumberFormat="1" applyFont="1" applyFill="1" applyBorder="1" applyAlignment="1">
      <alignment horizontal="center"/>
    </xf>
    <xf numFmtId="1" fontId="2" fillId="4" borderId="0" xfId="1" applyNumberFormat="1" applyFont="1" applyFill="1" applyBorder="1" applyAlignment="1"/>
    <xf numFmtId="2" fontId="2" fillId="4" borderId="0" xfId="1" applyNumberFormat="1" applyFont="1" applyFill="1" applyBorder="1" applyAlignment="1">
      <alignment horizontal="center"/>
    </xf>
    <xf numFmtId="3" fontId="2" fillId="2" borderId="0" xfId="1" applyNumberFormat="1" applyFont="1" applyFill="1" applyBorder="1" applyAlignment="1">
      <alignment horizontal="left"/>
    </xf>
    <xf numFmtId="9" fontId="2" fillId="6" borderId="0" xfId="2" applyFont="1" applyFill="1" applyAlignment="1">
      <alignment horizontal="center"/>
    </xf>
    <xf numFmtId="0" fontId="0" fillId="0" borderId="0" xfId="0" applyBorder="1"/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vertical="center" wrapText="1"/>
    </xf>
    <xf numFmtId="0" fontId="1" fillId="2" borderId="4" xfId="1" applyFont="1" applyFill="1" applyBorder="1" applyAlignment="1">
      <alignment horizontal="right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7" fillId="4" borderId="0" xfId="0" applyFont="1" applyFill="1" applyBorder="1"/>
    <xf numFmtId="1" fontId="0" fillId="4" borderId="0" xfId="0" applyNumberForma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/>
    </xf>
    <xf numFmtId="1" fontId="2" fillId="4" borderId="7" xfId="1" applyNumberFormat="1" applyFont="1" applyFill="1" applyBorder="1" applyAlignment="1">
      <alignment horizontal="center"/>
    </xf>
    <xf numFmtId="165" fontId="2" fillId="4" borderId="7" xfId="2" applyNumberFormat="1" applyFont="1" applyFill="1" applyBorder="1" applyAlignment="1">
      <alignment horizontal="center"/>
    </xf>
    <xf numFmtId="1" fontId="2" fillId="4" borderId="7" xfId="1" applyNumberFormat="1" applyFont="1" applyFill="1" applyBorder="1" applyAlignment="1">
      <alignment horizontal="right"/>
    </xf>
    <xf numFmtId="1" fontId="2" fillId="4" borderId="7" xfId="1" applyNumberFormat="1" applyFont="1" applyFill="1" applyBorder="1" applyAlignment="1"/>
    <xf numFmtId="2" fontId="2" fillId="4" borderId="7" xfId="1" applyNumberFormat="1" applyFont="1" applyFill="1" applyBorder="1" applyAlignment="1">
      <alignment horizontal="center"/>
    </xf>
    <xf numFmtId="1" fontId="2" fillId="4" borderId="8" xfId="1" applyNumberFormat="1" applyFont="1" applyFill="1" applyBorder="1" applyAlignment="1">
      <alignment horizontal="center"/>
    </xf>
    <xf numFmtId="1" fontId="7" fillId="4" borderId="0" xfId="0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center"/>
    </xf>
    <xf numFmtId="165" fontId="2" fillId="0" borderId="7" xfId="2" applyNumberFormat="1" applyFont="1" applyFill="1" applyBorder="1" applyAlignment="1">
      <alignment horizontal="center"/>
    </xf>
    <xf numFmtId="0" fontId="7" fillId="0" borderId="7" xfId="0" applyFont="1" applyFill="1" applyBorder="1"/>
    <xf numFmtId="1" fontId="0" fillId="0" borderId="7" xfId="0" applyNumberFormat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7" fillId="4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2" borderId="9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1" fontId="2" fillId="3" borderId="1" xfId="1" applyNumberFormat="1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0" fontId="7" fillId="3" borderId="0" xfId="0" applyFont="1" applyFill="1" applyBorder="1"/>
    <xf numFmtId="1" fontId="0" fillId="3" borderId="0" xfId="0" applyNumberForma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right"/>
    </xf>
    <xf numFmtId="3" fontId="2" fillId="3" borderId="0" xfId="2" applyNumberFormat="1" applyFont="1" applyFill="1" applyBorder="1" applyAlignment="1">
      <alignment horizontal="center"/>
    </xf>
    <xf numFmtId="1" fontId="2" fillId="3" borderId="0" xfId="1" applyNumberFormat="1" applyFont="1" applyFill="1" applyBorder="1" applyAlignment="1">
      <alignment horizontal="left"/>
    </xf>
    <xf numFmtId="1" fontId="2" fillId="3" borderId="0" xfId="1" applyNumberFormat="1" applyFont="1" applyFill="1" applyBorder="1" applyAlignment="1"/>
    <xf numFmtId="1" fontId="2" fillId="3" borderId="2" xfId="1" applyNumberFormat="1" applyFont="1" applyFill="1" applyBorder="1" applyAlignment="1">
      <alignment horizontal="center"/>
    </xf>
    <xf numFmtId="0" fontId="0" fillId="3" borderId="0" xfId="0" applyFill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/>
    <xf numFmtId="1" fontId="8" fillId="4" borderId="0" xfId="0" applyNumberFormat="1" applyFont="1" applyFill="1" applyBorder="1" applyAlignment="1">
      <alignment horizontal="center"/>
    </xf>
    <xf numFmtId="3" fontId="2" fillId="2" borderId="0" xfId="1" applyNumberFormat="1" applyFont="1" applyFill="1" applyBorder="1" applyAlignment="1">
      <alignment horizontal="left"/>
    </xf>
    <xf numFmtId="0" fontId="7" fillId="8" borderId="0" xfId="0" applyFont="1" applyFill="1"/>
    <xf numFmtId="0" fontId="0" fillId="8" borderId="7" xfId="0" applyFill="1" applyBorder="1"/>
  </cellXfs>
  <cellStyles count="4">
    <cellStyle name="Ezres 2" xfId="3"/>
    <cellStyle name="Normál" xfId="0" builtinId="0"/>
    <cellStyle name="Normál 2" xfId="1"/>
    <cellStyle name="Százalék 2" xfId="2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topLeftCell="A9" workbookViewId="0">
      <selection activeCell="N23" sqref="N23"/>
    </sheetView>
  </sheetViews>
  <sheetFormatPr defaultRowHeight="15" x14ac:dyDescent="0.25"/>
  <cols>
    <col min="1" max="1" width="13.85546875" customWidth="1"/>
    <col min="2" max="2" width="13.140625" customWidth="1"/>
    <col min="3" max="3" width="16.85546875" customWidth="1"/>
    <col min="7" max="9" width="14.42578125" customWidth="1"/>
    <col min="10" max="10" width="12.5703125" customWidth="1"/>
    <col min="11" max="11" width="15.7109375" customWidth="1"/>
    <col min="12" max="12" width="13" customWidth="1"/>
    <col min="13" max="13" width="12.42578125" customWidth="1"/>
    <col min="14" max="14" width="50" customWidth="1"/>
    <col min="15" max="15" width="26.5703125" customWidth="1"/>
    <col min="18" max="18" width="12.7109375" bestFit="1" customWidth="1"/>
    <col min="19" max="19" width="16.85546875" bestFit="1" customWidth="1"/>
    <col min="25" max="25" width="31.140625" bestFit="1" customWidth="1"/>
  </cols>
  <sheetData>
    <row r="1" spans="1:25" x14ac:dyDescent="0.25">
      <c r="A1" s="1" t="s">
        <v>62</v>
      </c>
      <c r="B1" s="2" t="s">
        <v>63</v>
      </c>
      <c r="C1" s="106" t="s">
        <v>64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3"/>
      <c r="T1" s="4"/>
      <c r="U1" s="4"/>
      <c r="V1" s="4"/>
      <c r="W1" s="4"/>
      <c r="X1" s="5"/>
      <c r="Y1" s="4"/>
    </row>
    <row r="2" spans="1:25" x14ac:dyDescent="0.25">
      <c r="A2" s="7"/>
      <c r="B2" s="2" t="s">
        <v>65</v>
      </c>
      <c r="C2" s="106" t="s">
        <v>66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3"/>
      <c r="T2" s="4"/>
      <c r="U2" s="4"/>
      <c r="V2" s="4"/>
      <c r="W2" s="4"/>
      <c r="X2" s="5"/>
      <c r="Y2" s="4"/>
    </row>
    <row r="3" spans="1:25" x14ac:dyDescent="0.25">
      <c r="A3" s="7"/>
      <c r="B3" s="2" t="s">
        <v>67</v>
      </c>
      <c r="C3" s="106" t="s">
        <v>68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3"/>
      <c r="T3" s="4"/>
      <c r="U3" s="4"/>
      <c r="V3" s="4"/>
      <c r="W3" s="4"/>
      <c r="X3" s="5"/>
      <c r="Y3" s="4"/>
    </row>
    <row r="4" spans="1:25" x14ac:dyDescent="0.25">
      <c r="A4" s="7"/>
      <c r="B4" s="2" t="s">
        <v>69</v>
      </c>
      <c r="C4" s="106" t="s">
        <v>70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3"/>
      <c r="T4" s="4"/>
      <c r="U4" s="4"/>
      <c r="V4" s="4"/>
      <c r="W4" s="4"/>
      <c r="X4" s="5"/>
      <c r="Y4" s="4"/>
    </row>
    <row r="5" spans="1:25" x14ac:dyDescent="0.25">
      <c r="A5" s="1" t="s">
        <v>71</v>
      </c>
      <c r="B5" s="8" t="s">
        <v>72</v>
      </c>
      <c r="C5" s="9"/>
      <c r="D5" s="10"/>
      <c r="E5" s="51"/>
      <c r="F5" s="51"/>
      <c r="G5" s="10"/>
      <c r="H5" s="10"/>
      <c r="I5" s="11"/>
      <c r="J5" s="10"/>
      <c r="K5" s="10"/>
      <c r="L5" s="10"/>
      <c r="M5" s="10"/>
      <c r="N5" s="10"/>
      <c r="O5" s="10"/>
      <c r="P5" s="10"/>
      <c r="Q5" s="10"/>
      <c r="R5" s="10"/>
      <c r="S5" s="3"/>
      <c r="T5" s="4"/>
      <c r="U5" s="4"/>
      <c r="V5" s="4"/>
      <c r="W5" s="4"/>
      <c r="X5" s="5"/>
      <c r="Y5" s="4"/>
    </row>
    <row r="6" spans="1:25" x14ac:dyDescent="0.25">
      <c r="A6" s="12"/>
      <c r="B6" s="13" t="s">
        <v>73</v>
      </c>
      <c r="C6" s="14"/>
      <c r="D6" s="15"/>
      <c r="E6" s="15"/>
      <c r="F6" s="15"/>
      <c r="G6" s="15"/>
      <c r="H6" s="15"/>
      <c r="I6" s="15"/>
      <c r="J6" s="15"/>
      <c r="K6" s="15"/>
      <c r="L6" s="16"/>
      <c r="M6" s="15"/>
      <c r="N6" s="15"/>
      <c r="O6" s="15"/>
      <c r="P6" s="17"/>
      <c r="Q6" s="16"/>
      <c r="R6" s="16"/>
      <c r="S6" s="12"/>
      <c r="T6" s="16"/>
      <c r="U6" s="16"/>
      <c r="V6" s="16"/>
      <c r="W6" s="16"/>
      <c r="X6" s="18"/>
      <c r="Y6" s="16"/>
    </row>
    <row r="7" spans="1:25" x14ac:dyDescent="0.25">
      <c r="A7" s="19"/>
      <c r="B7" s="20"/>
      <c r="C7" s="21"/>
      <c r="D7" s="22"/>
      <c r="E7" s="52"/>
      <c r="F7" s="52"/>
      <c r="G7" s="22"/>
      <c r="H7" s="22"/>
      <c r="I7" s="22"/>
      <c r="J7" s="22"/>
      <c r="K7" s="22"/>
      <c r="L7" s="23"/>
      <c r="M7" s="22"/>
      <c r="N7" s="22"/>
      <c r="O7" s="22"/>
      <c r="P7" s="24"/>
      <c r="Q7" s="23"/>
      <c r="R7" s="23"/>
      <c r="S7" s="19"/>
      <c r="T7" s="23"/>
      <c r="U7" s="23"/>
      <c r="V7" s="23"/>
      <c r="W7" s="23"/>
      <c r="X7" s="25"/>
      <c r="Y7" s="23"/>
    </row>
    <row r="8" spans="1:25" ht="15.75" thickBot="1" x14ac:dyDescent="0.3">
      <c r="A8" s="26" t="s">
        <v>74</v>
      </c>
      <c r="B8" s="27"/>
      <c r="C8" s="27"/>
      <c r="D8" s="28"/>
      <c r="E8" s="30"/>
      <c r="F8" s="30"/>
      <c r="G8" s="29"/>
      <c r="H8" s="29"/>
      <c r="I8" s="28"/>
      <c r="J8" s="28"/>
      <c r="K8" s="28"/>
      <c r="L8" s="28"/>
      <c r="M8" s="28"/>
      <c r="N8" s="28"/>
      <c r="O8" s="28"/>
      <c r="P8" s="28"/>
      <c r="Q8" s="28"/>
      <c r="R8" s="28"/>
      <c r="S8" s="12"/>
      <c r="T8" s="16"/>
      <c r="U8" s="16"/>
      <c r="V8" s="16"/>
      <c r="W8" s="16"/>
      <c r="X8" s="18"/>
      <c r="Y8" s="16"/>
    </row>
    <row r="9" spans="1:25" s="83" customFormat="1" ht="51" x14ac:dyDescent="0.25">
      <c r="A9" s="54" t="s">
        <v>65</v>
      </c>
      <c r="B9" s="55" t="s">
        <v>106</v>
      </c>
      <c r="C9" s="55" t="s">
        <v>67</v>
      </c>
      <c r="D9" s="55" t="s">
        <v>69</v>
      </c>
      <c r="E9" s="55" t="s">
        <v>36</v>
      </c>
      <c r="F9" s="55" t="s">
        <v>37</v>
      </c>
      <c r="G9" s="57" t="s">
        <v>76</v>
      </c>
      <c r="H9" s="55" t="s">
        <v>77</v>
      </c>
      <c r="I9" s="55" t="s">
        <v>78</v>
      </c>
      <c r="J9" s="55" t="s">
        <v>79</v>
      </c>
      <c r="K9" s="55" t="s">
        <v>80</v>
      </c>
      <c r="L9" s="55" t="s">
        <v>81</v>
      </c>
      <c r="M9" s="55" t="s">
        <v>82</v>
      </c>
      <c r="N9" s="55" t="s">
        <v>83</v>
      </c>
      <c r="O9" s="55" t="s">
        <v>84</v>
      </c>
      <c r="P9" s="55" t="s">
        <v>63</v>
      </c>
      <c r="Q9" s="55" t="s">
        <v>85</v>
      </c>
      <c r="R9" s="55" t="s">
        <v>35</v>
      </c>
      <c r="S9" s="55" t="s">
        <v>86</v>
      </c>
      <c r="T9" s="55" t="s">
        <v>87</v>
      </c>
      <c r="U9" s="55" t="s">
        <v>88</v>
      </c>
      <c r="V9" s="55" t="s">
        <v>89</v>
      </c>
      <c r="W9" s="55"/>
      <c r="X9" s="55" t="s">
        <v>90</v>
      </c>
      <c r="Y9" s="60" t="s">
        <v>38</v>
      </c>
    </row>
    <row r="10" spans="1:25" x14ac:dyDescent="0.25">
      <c r="A10" s="41">
        <f t="shared" ref="A10:A16" si="0">T10*P10</f>
        <v>11.200000000000001</v>
      </c>
      <c r="B10" s="46" t="s">
        <v>91</v>
      </c>
      <c r="C10" s="42">
        <f t="shared" ref="C10:C16" si="1">F10/A10</f>
        <v>2879.9999999999995</v>
      </c>
      <c r="D10" s="43">
        <f t="shared" ref="D10:D16" si="2">C10/C$10</f>
        <v>1</v>
      </c>
      <c r="E10" s="61">
        <v>28477</v>
      </c>
      <c r="F10" s="61">
        <v>32256</v>
      </c>
      <c r="G10" s="42"/>
      <c r="H10" s="42">
        <f t="shared" ref="H10:H15" si="3">IF(A10*30&gt;300,A10*30,300)</f>
        <v>336.00000000000006</v>
      </c>
      <c r="I10" s="42">
        <f t="shared" ref="I10:I16" si="4">F10-H10</f>
        <v>31920</v>
      </c>
      <c r="J10" s="44">
        <f t="shared" ref="J10:J16" si="5">IF((F10-(1.1*$I$10/$A$10*A10+3500))&lt;0,0,F10-(1.1*$I$10/$A$10*A10+3500))</f>
        <v>0</v>
      </c>
      <c r="K10" s="42" t="str">
        <f t="shared" ref="K10:K16" si="6">IF(D10&lt;1.5,"",1.5*$C$10*A10)</f>
        <v/>
      </c>
      <c r="L10" s="42"/>
      <c r="M10" s="42">
        <v>210779116</v>
      </c>
      <c r="N10" s="46" t="s">
        <v>7</v>
      </c>
      <c r="O10" s="46" t="s">
        <v>6</v>
      </c>
      <c r="P10" s="47">
        <v>1.6</v>
      </c>
      <c r="Q10" s="42" t="s">
        <v>2</v>
      </c>
      <c r="R10" s="42" t="s">
        <v>3</v>
      </c>
      <c r="S10" s="42" t="s">
        <v>8</v>
      </c>
      <c r="T10" s="42">
        <v>7</v>
      </c>
      <c r="U10" s="42" t="s">
        <v>92</v>
      </c>
      <c r="V10" s="42">
        <v>480</v>
      </c>
      <c r="W10" s="42"/>
      <c r="X10" s="42" t="s">
        <v>93</v>
      </c>
      <c r="Y10" s="48" t="s">
        <v>4</v>
      </c>
    </row>
    <row r="11" spans="1:25" x14ac:dyDescent="0.25">
      <c r="A11" s="41">
        <f t="shared" si="0"/>
        <v>7</v>
      </c>
      <c r="B11" s="46" t="s">
        <v>91</v>
      </c>
      <c r="C11" s="42">
        <f t="shared" si="1"/>
        <v>2896.8571428571427</v>
      </c>
      <c r="D11" s="43">
        <f t="shared" si="2"/>
        <v>1.0058531746031747</v>
      </c>
      <c r="E11" s="61">
        <v>17550</v>
      </c>
      <c r="F11" s="61">
        <v>20278</v>
      </c>
      <c r="G11" s="42"/>
      <c r="H11" s="42">
        <f t="shared" si="3"/>
        <v>300</v>
      </c>
      <c r="I11" s="42">
        <f t="shared" si="4"/>
        <v>19978</v>
      </c>
      <c r="J11" s="44">
        <f t="shared" si="5"/>
        <v>0</v>
      </c>
      <c r="K11" s="42" t="str">
        <f t="shared" si="6"/>
        <v/>
      </c>
      <c r="L11" s="42"/>
      <c r="M11" s="42">
        <v>210779108</v>
      </c>
      <c r="N11" s="46" t="s">
        <v>0</v>
      </c>
      <c r="O11" s="46" t="s">
        <v>6</v>
      </c>
      <c r="P11" s="47">
        <v>1</v>
      </c>
      <c r="Q11" s="42" t="s">
        <v>2</v>
      </c>
      <c r="R11" s="42" t="s">
        <v>3</v>
      </c>
      <c r="S11" s="42" t="s">
        <v>5</v>
      </c>
      <c r="T11" s="42">
        <v>7</v>
      </c>
      <c r="U11" s="42" t="s">
        <v>92</v>
      </c>
      <c r="V11" s="42">
        <v>300</v>
      </c>
      <c r="W11" s="42"/>
      <c r="X11" s="42" t="s">
        <v>93</v>
      </c>
      <c r="Y11" s="48" t="s">
        <v>4</v>
      </c>
    </row>
    <row r="12" spans="1:25" x14ac:dyDescent="0.25">
      <c r="A12" s="41">
        <f>T12*P12</f>
        <v>8</v>
      </c>
      <c r="B12" s="46" t="s">
        <v>91</v>
      </c>
      <c r="C12" s="42">
        <f>F12/A12</f>
        <v>2935.875</v>
      </c>
      <c r="D12" s="43">
        <f>C12/C$10</f>
        <v>1.0194010416666668</v>
      </c>
      <c r="E12" s="107">
        <v>20478</v>
      </c>
      <c r="F12" s="107">
        <v>23487</v>
      </c>
      <c r="G12" s="42"/>
      <c r="H12" s="42">
        <f>IF(A12*30&gt;300,A12*30,300)</f>
        <v>300</v>
      </c>
      <c r="I12" s="42">
        <f>F12-H12</f>
        <v>23187</v>
      </c>
      <c r="J12" s="44">
        <f>IF((F12-(1.1*$I$10/$A$10*A12+3500))&lt;0,0,F12-(1.1*$I$10/$A$10*A12+3500))</f>
        <v>0</v>
      </c>
      <c r="K12" s="42" t="str">
        <f>IF(D12&lt;1.5,"",1.5*$C$10*A12)</f>
        <v/>
      </c>
      <c r="L12" s="42"/>
      <c r="M12" s="42">
        <v>210510863</v>
      </c>
      <c r="N12" s="46" t="s">
        <v>19</v>
      </c>
      <c r="O12" s="46" t="s">
        <v>17</v>
      </c>
      <c r="P12" s="47">
        <v>1.6</v>
      </c>
      <c r="Q12" s="42" t="s">
        <v>2</v>
      </c>
      <c r="R12" s="42" t="s">
        <v>3</v>
      </c>
      <c r="S12" s="42" t="s">
        <v>18</v>
      </c>
      <c r="T12" s="42">
        <v>5</v>
      </c>
      <c r="U12" s="42" t="s">
        <v>92</v>
      </c>
      <c r="V12" s="42">
        <v>480</v>
      </c>
      <c r="W12" s="42"/>
      <c r="X12" s="42" t="s">
        <v>93</v>
      </c>
      <c r="Y12" s="48" t="s">
        <v>13</v>
      </c>
    </row>
    <row r="13" spans="1:25" x14ac:dyDescent="0.25">
      <c r="A13" s="41">
        <f t="shared" si="0"/>
        <v>8</v>
      </c>
      <c r="B13" s="46" t="s">
        <v>91</v>
      </c>
      <c r="C13" s="42">
        <f t="shared" si="1"/>
        <v>2939.75</v>
      </c>
      <c r="D13" s="43">
        <f t="shared" si="2"/>
        <v>1.0207465277777779</v>
      </c>
      <c r="E13" s="61">
        <v>20506</v>
      </c>
      <c r="F13" s="61">
        <v>23518</v>
      </c>
      <c r="G13" s="42"/>
      <c r="H13" s="42">
        <f t="shared" si="3"/>
        <v>300</v>
      </c>
      <c r="I13" s="42">
        <f t="shared" si="4"/>
        <v>23218</v>
      </c>
      <c r="J13" s="44">
        <f t="shared" si="5"/>
        <v>0</v>
      </c>
      <c r="K13" s="42" t="str">
        <f t="shared" si="6"/>
        <v/>
      </c>
      <c r="L13" s="42"/>
      <c r="M13" s="42">
        <v>210376031</v>
      </c>
      <c r="N13" s="46" t="s">
        <v>29</v>
      </c>
      <c r="O13" s="46" t="s">
        <v>17</v>
      </c>
      <c r="P13" s="47">
        <v>1.6</v>
      </c>
      <c r="Q13" s="42" t="s">
        <v>2</v>
      </c>
      <c r="R13" s="42" t="s">
        <v>3</v>
      </c>
      <c r="S13" s="42" t="s">
        <v>28</v>
      </c>
      <c r="T13" s="42">
        <v>5</v>
      </c>
      <c r="U13" s="42" t="s">
        <v>92</v>
      </c>
      <c r="V13" s="42">
        <v>480</v>
      </c>
      <c r="W13" s="42"/>
      <c r="X13" s="42" t="s">
        <v>93</v>
      </c>
      <c r="Y13" s="48" t="s">
        <v>94</v>
      </c>
    </row>
    <row r="14" spans="1:25" x14ac:dyDescent="0.25">
      <c r="A14" s="41">
        <f t="shared" si="0"/>
        <v>5</v>
      </c>
      <c r="B14" s="46" t="s">
        <v>91</v>
      </c>
      <c r="C14" s="42">
        <f t="shared" si="1"/>
        <v>2941.6</v>
      </c>
      <c r="D14" s="43">
        <f t="shared" si="2"/>
        <v>1.0213888888888891</v>
      </c>
      <c r="E14" s="61">
        <v>12469</v>
      </c>
      <c r="F14" s="61">
        <v>14708</v>
      </c>
      <c r="G14" s="42"/>
      <c r="H14" s="42">
        <f t="shared" si="3"/>
        <v>300</v>
      </c>
      <c r="I14" s="42">
        <f t="shared" si="4"/>
        <v>14408</v>
      </c>
      <c r="J14" s="44">
        <f t="shared" si="5"/>
        <v>0</v>
      </c>
      <c r="K14" s="42" t="str">
        <f t="shared" si="6"/>
        <v/>
      </c>
      <c r="L14" s="42"/>
      <c r="M14" s="42">
        <v>210375996</v>
      </c>
      <c r="N14" s="46" t="s">
        <v>26</v>
      </c>
      <c r="O14" s="46" t="s">
        <v>17</v>
      </c>
      <c r="P14" s="47">
        <v>1</v>
      </c>
      <c r="Q14" s="42" t="s">
        <v>2</v>
      </c>
      <c r="R14" s="42" t="s">
        <v>3</v>
      </c>
      <c r="S14" s="42" t="s">
        <v>25</v>
      </c>
      <c r="T14" s="42">
        <v>5</v>
      </c>
      <c r="U14" s="42" t="s">
        <v>92</v>
      </c>
      <c r="V14" s="42">
        <v>300</v>
      </c>
      <c r="W14" s="42"/>
      <c r="X14" s="42" t="s">
        <v>93</v>
      </c>
      <c r="Y14" s="48" t="s">
        <v>94</v>
      </c>
    </row>
    <row r="15" spans="1:25" x14ac:dyDescent="0.25">
      <c r="A15" s="41">
        <f t="shared" si="0"/>
        <v>5</v>
      </c>
      <c r="B15" s="46" t="s">
        <v>91</v>
      </c>
      <c r="C15" s="42">
        <f t="shared" si="1"/>
        <v>3033</v>
      </c>
      <c r="D15" s="43">
        <f t="shared" si="2"/>
        <v>1.0531250000000001</v>
      </c>
      <c r="E15" s="61">
        <v>12886</v>
      </c>
      <c r="F15" s="61">
        <v>15165</v>
      </c>
      <c r="G15" s="62"/>
      <c r="H15" s="42">
        <f t="shared" si="3"/>
        <v>300</v>
      </c>
      <c r="I15" s="42">
        <f t="shared" si="4"/>
        <v>14865</v>
      </c>
      <c r="J15" s="44">
        <f t="shared" si="5"/>
        <v>0</v>
      </c>
      <c r="K15" s="42" t="str">
        <f t="shared" si="6"/>
        <v/>
      </c>
      <c r="L15" s="42"/>
      <c r="M15" s="42">
        <v>210510855</v>
      </c>
      <c r="N15" s="46" t="s">
        <v>16</v>
      </c>
      <c r="O15" s="46" t="s">
        <v>17</v>
      </c>
      <c r="P15" s="47">
        <v>1</v>
      </c>
      <c r="Q15" s="42" t="s">
        <v>2</v>
      </c>
      <c r="R15" s="42" t="s">
        <v>3</v>
      </c>
      <c r="S15" s="42" t="s">
        <v>15</v>
      </c>
      <c r="T15" s="42">
        <v>5</v>
      </c>
      <c r="U15" s="42" t="s">
        <v>92</v>
      </c>
      <c r="V15" s="42">
        <v>300</v>
      </c>
      <c r="W15" s="42"/>
      <c r="X15" s="42" t="s">
        <v>93</v>
      </c>
      <c r="Y15" s="48" t="s">
        <v>13</v>
      </c>
    </row>
    <row r="16" spans="1:25" ht="15.75" thickBot="1" x14ac:dyDescent="0.3">
      <c r="A16" s="71">
        <f t="shared" si="0"/>
        <v>8</v>
      </c>
      <c r="B16" s="81" t="s">
        <v>91</v>
      </c>
      <c r="C16" s="72">
        <f t="shared" si="1"/>
        <v>3679.75</v>
      </c>
      <c r="D16" s="73">
        <f t="shared" si="2"/>
        <v>1.2776909722222225</v>
      </c>
      <c r="E16" s="74">
        <v>25906</v>
      </c>
      <c r="F16" s="74">
        <v>29438</v>
      </c>
      <c r="G16" s="75">
        <f>F16-$I$10/$A$10*A16*1.1</f>
        <v>4358.0000000000036</v>
      </c>
      <c r="H16" s="75">
        <f>IF(G16&lt;1500,1500,IF(G16&gt;3500,3500,G16))</f>
        <v>3500</v>
      </c>
      <c r="I16" s="76">
        <f t="shared" si="4"/>
        <v>25938</v>
      </c>
      <c r="J16" s="77">
        <f t="shared" si="5"/>
        <v>858.00000000000364</v>
      </c>
      <c r="K16" s="72" t="str">
        <f t="shared" si="6"/>
        <v/>
      </c>
      <c r="L16" s="78"/>
      <c r="M16" s="79">
        <v>210722541</v>
      </c>
      <c r="N16" s="78" t="s">
        <v>7</v>
      </c>
      <c r="O16" s="82" t="s">
        <v>1</v>
      </c>
      <c r="P16" s="79">
        <v>1.6</v>
      </c>
      <c r="Q16" s="78" t="s">
        <v>2</v>
      </c>
      <c r="R16" s="79" t="s">
        <v>3</v>
      </c>
      <c r="S16" s="79" t="s">
        <v>18</v>
      </c>
      <c r="T16" s="79">
        <v>5</v>
      </c>
      <c r="U16" s="72" t="s">
        <v>92</v>
      </c>
      <c r="V16" s="79">
        <v>480</v>
      </c>
      <c r="W16" s="79"/>
      <c r="X16" s="79" t="s">
        <v>93</v>
      </c>
      <c r="Y16" s="80" t="s">
        <v>4</v>
      </c>
    </row>
    <row r="17" spans="1:25" x14ac:dyDescent="0.25">
      <c r="A17" s="16"/>
      <c r="B17" s="16"/>
      <c r="C17" s="16"/>
      <c r="D17" s="16"/>
      <c r="E17" s="17"/>
      <c r="F17" s="17"/>
      <c r="G17" s="17"/>
      <c r="H17" s="17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8"/>
      <c r="Y17" s="16"/>
    </row>
    <row r="18" spans="1:25" x14ac:dyDescent="0.25">
      <c r="A18" s="16"/>
      <c r="B18" s="16"/>
      <c r="C18" s="16"/>
      <c r="D18" s="16"/>
      <c r="E18" s="17"/>
      <c r="F18" s="17"/>
      <c r="G18" s="17"/>
      <c r="H18" s="17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8"/>
      <c r="Y18" s="16"/>
    </row>
    <row r="19" spans="1:25" x14ac:dyDescent="0.25">
      <c r="A19" s="26" t="s">
        <v>95</v>
      </c>
      <c r="B19" s="31"/>
      <c r="C19" s="31"/>
      <c r="D19" s="16"/>
      <c r="E19" s="17"/>
      <c r="F19" s="17"/>
      <c r="G19" s="29"/>
      <c r="H19" s="17"/>
      <c r="I19" s="16"/>
      <c r="J19" s="16"/>
      <c r="K19" s="16"/>
      <c r="L19" s="16"/>
      <c r="M19" s="16"/>
      <c r="N19" s="16"/>
      <c r="O19" s="16"/>
      <c r="P19" s="17"/>
      <c r="Q19" s="16"/>
      <c r="R19" s="16"/>
      <c r="S19" s="16"/>
      <c r="T19" s="16"/>
      <c r="U19" s="16"/>
      <c r="V19" s="17"/>
      <c r="W19" s="32"/>
      <c r="X19" s="6"/>
      <c r="Y19" s="6"/>
    </row>
    <row r="20" spans="1:25" s="89" customFormat="1" ht="51" x14ac:dyDescent="0.25">
      <c r="A20" s="86" t="s">
        <v>65</v>
      </c>
      <c r="B20" s="86" t="s">
        <v>75</v>
      </c>
      <c r="C20" s="86" t="s">
        <v>67</v>
      </c>
      <c r="D20" s="86" t="s">
        <v>69</v>
      </c>
      <c r="E20" s="86" t="s">
        <v>36</v>
      </c>
      <c r="F20" s="86" t="s">
        <v>37</v>
      </c>
      <c r="G20" s="87" t="s">
        <v>76</v>
      </c>
      <c r="H20" s="86" t="s">
        <v>77</v>
      </c>
      <c r="I20" s="86" t="s">
        <v>78</v>
      </c>
      <c r="J20" s="86" t="s">
        <v>79</v>
      </c>
      <c r="K20" s="86" t="s">
        <v>80</v>
      </c>
      <c r="L20" s="86" t="s">
        <v>81</v>
      </c>
      <c r="M20" s="88" t="s">
        <v>30</v>
      </c>
      <c r="N20" s="88" t="s">
        <v>32</v>
      </c>
      <c r="O20" s="88" t="s">
        <v>33</v>
      </c>
      <c r="P20" s="88" t="s">
        <v>63</v>
      </c>
      <c r="Q20" s="88" t="s">
        <v>34</v>
      </c>
      <c r="R20" s="88" t="s">
        <v>35</v>
      </c>
      <c r="S20" s="88" t="s">
        <v>31</v>
      </c>
      <c r="T20" s="88" t="s">
        <v>87</v>
      </c>
      <c r="U20" s="88" t="s">
        <v>88</v>
      </c>
      <c r="V20" s="88" t="s">
        <v>89</v>
      </c>
      <c r="W20" s="88"/>
      <c r="X20" s="88" t="s">
        <v>90</v>
      </c>
      <c r="Y20" s="88" t="s">
        <v>38</v>
      </c>
    </row>
    <row r="21" spans="1:25" s="102" customFormat="1" x14ac:dyDescent="0.25">
      <c r="A21" s="42">
        <f>P21*T21</f>
        <v>1</v>
      </c>
      <c r="B21" s="42" t="s">
        <v>96</v>
      </c>
      <c r="C21" s="42">
        <f>F21/A21</f>
        <v>72183</v>
      </c>
      <c r="D21" s="43">
        <f>C21/C$21</f>
        <v>1</v>
      </c>
      <c r="E21" s="61">
        <v>64900</v>
      </c>
      <c r="F21" s="61">
        <v>72183</v>
      </c>
      <c r="G21" s="105">
        <f>F21-$I$22/$A$22*A21*1.1</f>
        <v>-12484</v>
      </c>
      <c r="H21" s="62">
        <v>300</v>
      </c>
      <c r="I21" s="70">
        <f>F21-H21</f>
        <v>71883</v>
      </c>
      <c r="J21" s="44">
        <f>IF((F21-(1.1*$I$22/$A$22*A21+3500))&lt;0,0,F21-(1.1*$I$22/$A$22*A21+3500))</f>
        <v>0</v>
      </c>
      <c r="K21" s="42" t="str">
        <f>IF(D21&lt;1.5,"",1.5*$C$22*A21)</f>
        <v/>
      </c>
      <c r="M21" s="103">
        <v>210848787</v>
      </c>
      <c r="N21" s="102" t="s">
        <v>21</v>
      </c>
      <c r="O21" s="104" t="s">
        <v>22</v>
      </c>
      <c r="P21" s="103">
        <v>1</v>
      </c>
      <c r="Q21" s="102" t="s">
        <v>9</v>
      </c>
      <c r="R21" s="103" t="s">
        <v>10</v>
      </c>
      <c r="S21" s="103" t="s">
        <v>20</v>
      </c>
      <c r="T21" s="103">
        <v>1</v>
      </c>
      <c r="U21" s="42" t="s">
        <v>92</v>
      </c>
      <c r="V21" s="103">
        <v>6</v>
      </c>
      <c r="W21" s="103"/>
      <c r="X21" s="103" t="s">
        <v>98</v>
      </c>
      <c r="Y21" s="103" t="s">
        <v>4</v>
      </c>
    </row>
    <row r="22" spans="1:25" x14ac:dyDescent="0.25">
      <c r="A22" s="41">
        <f>P22*T22</f>
        <v>1</v>
      </c>
      <c r="B22" s="42" t="s">
        <v>96</v>
      </c>
      <c r="C22" s="42">
        <f>F22/A22</f>
        <v>77270</v>
      </c>
      <c r="D22" s="43">
        <f t="shared" ref="D22:D23" si="7">C22/C$21</f>
        <v>1.0704736572323124</v>
      </c>
      <c r="E22" s="61">
        <v>69540</v>
      </c>
      <c r="F22" s="61">
        <v>77270</v>
      </c>
      <c r="G22" s="70"/>
      <c r="H22" s="42">
        <f>IF(A22*30&gt;300,A22*30,300)</f>
        <v>300</v>
      </c>
      <c r="I22" s="84">
        <f>F22-H22</f>
        <v>76970</v>
      </c>
      <c r="J22" s="44">
        <f>IF((F22-(1.1*$I$22/$A$22*A22+3500))&lt;0,0,F22-(1.1*$I$22/$A$22*A22+3500))</f>
        <v>0</v>
      </c>
      <c r="K22" s="42" t="str">
        <f>IF(D22&lt;1.5,"",1.5*$C$22*A22)</f>
        <v/>
      </c>
      <c r="L22" s="45"/>
      <c r="M22" s="42">
        <v>210864644</v>
      </c>
      <c r="N22" s="46" t="s">
        <v>97</v>
      </c>
      <c r="O22" s="49" t="s">
        <v>14</v>
      </c>
      <c r="P22" s="42">
        <v>1</v>
      </c>
      <c r="Q22" s="46" t="s">
        <v>9</v>
      </c>
      <c r="R22" s="46" t="s">
        <v>10</v>
      </c>
      <c r="S22" s="46" t="s">
        <v>11</v>
      </c>
      <c r="T22" s="42">
        <v>1</v>
      </c>
      <c r="U22" s="42" t="s">
        <v>92</v>
      </c>
      <c r="V22" s="42">
        <v>6</v>
      </c>
      <c r="W22" s="42"/>
      <c r="X22" s="42" t="s">
        <v>98</v>
      </c>
      <c r="Y22" s="48" t="s">
        <v>13</v>
      </c>
    </row>
    <row r="23" spans="1:25" s="101" customFormat="1" x14ac:dyDescent="0.25">
      <c r="A23" s="90">
        <f>P23*T23</f>
        <v>1</v>
      </c>
      <c r="B23" s="91" t="s">
        <v>96</v>
      </c>
      <c r="C23" s="91">
        <f>F23/A23</f>
        <v>80549</v>
      </c>
      <c r="D23" s="92">
        <f t="shared" si="7"/>
        <v>1.1158998656193286</v>
      </c>
      <c r="E23" s="93">
        <v>72532</v>
      </c>
      <c r="F23" s="93">
        <v>80549</v>
      </c>
      <c r="G23" s="94">
        <f>F23-$I$21/$A$21*A23*1.1</f>
        <v>1477.6999999999971</v>
      </c>
      <c r="H23" s="91">
        <f>IF(G23&lt;1500,1500,IF(G23&gt;3500,3500,G23))</f>
        <v>1500</v>
      </c>
      <c r="I23" s="95">
        <f>F23-H23</f>
        <v>79049</v>
      </c>
      <c r="J23" s="96">
        <f>IF((F23-(1.1*$I$22/$A$22*A23+3500))&lt;0,0,F23-(1.1*$I$22/$A$22*A23+3500))</f>
        <v>0</v>
      </c>
      <c r="K23" s="91" t="str">
        <f>IF(D23&lt;1.5,"",1.5*$C$22*A23)</f>
        <v/>
      </c>
      <c r="L23" s="97"/>
      <c r="M23" s="91">
        <v>210851293</v>
      </c>
      <c r="N23" s="98" t="s">
        <v>24</v>
      </c>
      <c r="O23" s="99" t="s">
        <v>12</v>
      </c>
      <c r="P23" s="91">
        <v>1</v>
      </c>
      <c r="Q23" s="98" t="s">
        <v>9</v>
      </c>
      <c r="R23" s="98" t="s">
        <v>10</v>
      </c>
      <c r="S23" s="98" t="s">
        <v>23</v>
      </c>
      <c r="T23" s="91">
        <v>1</v>
      </c>
      <c r="U23" s="91" t="s">
        <v>92</v>
      </c>
      <c r="V23" s="91">
        <v>6</v>
      </c>
      <c r="W23" s="91"/>
      <c r="X23" s="91" t="s">
        <v>98</v>
      </c>
      <c r="Y23" s="100" t="s">
        <v>99</v>
      </c>
    </row>
    <row r="24" spans="1:25" s="53" customFormat="1" x14ac:dyDescent="0.25">
      <c r="A24" s="6"/>
      <c r="B24" s="6"/>
      <c r="C24" s="6"/>
      <c r="D24" s="6"/>
      <c r="E24" s="32"/>
      <c r="F24" s="32"/>
      <c r="G24" s="85"/>
      <c r="H24" s="3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s="53" customFormat="1" x14ac:dyDescent="0.25">
      <c r="A25" s="6"/>
      <c r="B25" s="6"/>
      <c r="C25" s="6"/>
      <c r="D25" s="6"/>
      <c r="E25" s="32"/>
      <c r="F25" s="32"/>
      <c r="G25" s="32"/>
      <c r="H25" s="3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thickBot="1" x14ac:dyDescent="0.3">
      <c r="A26" s="34" t="s">
        <v>101</v>
      </c>
      <c r="B26" s="35"/>
      <c r="C26" s="35"/>
      <c r="D26" s="36"/>
      <c r="E26" s="33"/>
      <c r="F26" s="33"/>
      <c r="G26" s="37"/>
      <c r="H26" s="37"/>
      <c r="I26" s="38"/>
      <c r="J26" s="38"/>
      <c r="K26" s="39"/>
      <c r="L26" s="39"/>
      <c r="M26" s="39"/>
      <c r="N26" s="39"/>
      <c r="O26" s="39"/>
      <c r="P26" s="17"/>
      <c r="Q26" s="16"/>
      <c r="R26" s="16"/>
      <c r="S26" s="40"/>
      <c r="T26" s="16"/>
      <c r="U26" s="16"/>
      <c r="V26" s="16"/>
      <c r="W26" s="16"/>
      <c r="X26" s="18"/>
      <c r="Y26" s="16"/>
    </row>
    <row r="27" spans="1:25" ht="51" x14ac:dyDescent="0.25">
      <c r="A27" s="54" t="s">
        <v>65</v>
      </c>
      <c r="B27" s="55" t="s">
        <v>75</v>
      </c>
      <c r="C27" s="55" t="s">
        <v>67</v>
      </c>
      <c r="D27" s="56" t="s">
        <v>69</v>
      </c>
      <c r="E27" s="55" t="s">
        <v>36</v>
      </c>
      <c r="F27" s="55" t="s">
        <v>37</v>
      </c>
      <c r="G27" s="57" t="s">
        <v>76</v>
      </c>
      <c r="H27" s="55" t="s">
        <v>77</v>
      </c>
      <c r="I27" s="55" t="s">
        <v>78</v>
      </c>
      <c r="J27" s="55" t="s">
        <v>79</v>
      </c>
      <c r="K27" s="55" t="s">
        <v>80</v>
      </c>
      <c r="L27" s="55" t="s">
        <v>81</v>
      </c>
      <c r="M27" s="55" t="s">
        <v>82</v>
      </c>
      <c r="N27" s="55" t="s">
        <v>83</v>
      </c>
      <c r="O27" s="55" t="s">
        <v>84</v>
      </c>
      <c r="P27" s="55" t="s">
        <v>63</v>
      </c>
      <c r="Q27" s="58" t="s">
        <v>85</v>
      </c>
      <c r="R27" s="58" t="s">
        <v>35</v>
      </c>
      <c r="S27" s="58" t="s">
        <v>86</v>
      </c>
      <c r="T27" s="59" t="s">
        <v>87</v>
      </c>
      <c r="U27" s="58" t="s">
        <v>88</v>
      </c>
      <c r="V27" s="59" t="s">
        <v>89</v>
      </c>
      <c r="W27" s="59" t="s">
        <v>102</v>
      </c>
      <c r="X27" s="58" t="s">
        <v>90</v>
      </c>
      <c r="Y27" s="60" t="s">
        <v>38</v>
      </c>
    </row>
    <row r="28" spans="1:25" x14ac:dyDescent="0.25">
      <c r="A28" s="41">
        <f t="shared" ref="A28:A36" si="8">P28*T28</f>
        <v>16</v>
      </c>
      <c r="B28" s="42" t="s">
        <v>103</v>
      </c>
      <c r="C28" s="42">
        <f t="shared" ref="C28:C36" si="9">F28/A28</f>
        <v>7575.8125</v>
      </c>
      <c r="D28" s="43">
        <f t="shared" ref="D28:D36" si="10">C28/C$28</f>
        <v>1</v>
      </c>
      <c r="E28" s="61">
        <v>109627</v>
      </c>
      <c r="F28" s="61">
        <v>121213</v>
      </c>
      <c r="G28" s="62"/>
      <c r="H28" s="42">
        <f t="shared" ref="H28:H36" si="11">IF(A28*30&gt;300,A28*30,300)</f>
        <v>480</v>
      </c>
      <c r="I28" s="42">
        <f t="shared" ref="I28:I36" si="12">F28-H28</f>
        <v>120733</v>
      </c>
      <c r="J28" s="44">
        <f t="shared" ref="J28:J36" si="13">IF((F28-(1.1*$I$28/$A$28*A28+3500))&lt;0,0,F28-(1.1*$I$28/$A$28*A28+3500))</f>
        <v>0</v>
      </c>
      <c r="K28" s="42" t="str">
        <f t="shared" ref="K28:K36" si="14">IF(D28&lt;1.5,"",1.5*$C$31*A28)</f>
        <v/>
      </c>
      <c r="L28" s="42"/>
      <c r="M28" s="42">
        <v>210649573</v>
      </c>
      <c r="N28" s="49" t="s">
        <v>45</v>
      </c>
      <c r="O28" s="49" t="s">
        <v>48</v>
      </c>
      <c r="P28" s="50">
        <v>4</v>
      </c>
      <c r="Q28" s="42" t="s">
        <v>42</v>
      </c>
      <c r="R28" s="42" t="s">
        <v>43</v>
      </c>
      <c r="S28" s="42" t="s">
        <v>47</v>
      </c>
      <c r="T28" s="42">
        <v>4</v>
      </c>
      <c r="U28" s="42" t="s">
        <v>92</v>
      </c>
      <c r="V28" s="42">
        <v>40000</v>
      </c>
      <c r="W28" s="42">
        <v>336</v>
      </c>
      <c r="X28" s="42" t="s">
        <v>104</v>
      </c>
      <c r="Y28" s="48" t="s">
        <v>27</v>
      </c>
    </row>
    <row r="29" spans="1:25" x14ac:dyDescent="0.25">
      <c r="A29" s="41">
        <f t="shared" si="8"/>
        <v>3</v>
      </c>
      <c r="B29" s="42" t="s">
        <v>103</v>
      </c>
      <c r="C29" s="42">
        <f t="shared" si="9"/>
        <v>7576</v>
      </c>
      <c r="D29" s="43">
        <f t="shared" si="10"/>
        <v>1.0000247498205639</v>
      </c>
      <c r="E29" s="61">
        <v>19785</v>
      </c>
      <c r="F29" s="61">
        <v>22728</v>
      </c>
      <c r="G29" s="62"/>
      <c r="H29" s="42">
        <f t="shared" si="11"/>
        <v>300</v>
      </c>
      <c r="I29" s="42">
        <f t="shared" si="12"/>
        <v>22428</v>
      </c>
      <c r="J29" s="44">
        <f t="shared" si="13"/>
        <v>0</v>
      </c>
      <c r="K29" s="42" t="str">
        <f t="shared" si="14"/>
        <v/>
      </c>
      <c r="L29" s="42"/>
      <c r="M29" s="42">
        <v>210581848</v>
      </c>
      <c r="N29" s="49" t="s">
        <v>40</v>
      </c>
      <c r="O29" s="49" t="s">
        <v>41</v>
      </c>
      <c r="P29" s="50">
        <v>3</v>
      </c>
      <c r="Q29" s="42" t="s">
        <v>42</v>
      </c>
      <c r="R29" s="42" t="s">
        <v>43</v>
      </c>
      <c r="S29" s="42" t="s">
        <v>39</v>
      </c>
      <c r="T29" s="42">
        <v>1</v>
      </c>
      <c r="U29" s="42" t="s">
        <v>92</v>
      </c>
      <c r="V29" s="42">
        <v>30000</v>
      </c>
      <c r="W29" s="42">
        <v>336</v>
      </c>
      <c r="X29" s="42" t="s">
        <v>104</v>
      </c>
      <c r="Y29" s="48" t="s">
        <v>27</v>
      </c>
    </row>
    <row r="30" spans="1:25" x14ac:dyDescent="0.25">
      <c r="A30" s="41">
        <f t="shared" si="8"/>
        <v>4</v>
      </c>
      <c r="B30" s="42" t="s">
        <v>103</v>
      </c>
      <c r="C30" s="42">
        <f t="shared" si="9"/>
        <v>7576</v>
      </c>
      <c r="D30" s="43">
        <f t="shared" si="10"/>
        <v>1.0000247498205639</v>
      </c>
      <c r="E30" s="61">
        <v>26696</v>
      </c>
      <c r="F30" s="61">
        <v>30304</v>
      </c>
      <c r="G30" s="62"/>
      <c r="H30" s="42">
        <f t="shared" si="11"/>
        <v>300</v>
      </c>
      <c r="I30" s="42">
        <f t="shared" si="12"/>
        <v>30004</v>
      </c>
      <c r="J30" s="44">
        <f t="shared" si="13"/>
        <v>0</v>
      </c>
      <c r="K30" s="42" t="str">
        <f t="shared" si="14"/>
        <v/>
      </c>
      <c r="L30" s="42"/>
      <c r="M30" s="42">
        <v>210581822</v>
      </c>
      <c r="N30" s="49" t="s">
        <v>45</v>
      </c>
      <c r="O30" s="49" t="s">
        <v>46</v>
      </c>
      <c r="P30" s="50">
        <v>4</v>
      </c>
      <c r="Q30" s="42" t="s">
        <v>42</v>
      </c>
      <c r="R30" s="42" t="s">
        <v>43</v>
      </c>
      <c r="S30" s="42" t="s">
        <v>44</v>
      </c>
      <c r="T30" s="42">
        <v>1</v>
      </c>
      <c r="U30" s="42" t="s">
        <v>92</v>
      </c>
      <c r="V30" s="42">
        <v>40000</v>
      </c>
      <c r="W30" s="42">
        <v>336</v>
      </c>
      <c r="X30" s="42" t="s">
        <v>104</v>
      </c>
      <c r="Y30" s="48" t="s">
        <v>27</v>
      </c>
    </row>
    <row r="31" spans="1:25" x14ac:dyDescent="0.25">
      <c r="A31" s="41">
        <f t="shared" si="8"/>
        <v>18</v>
      </c>
      <c r="B31" s="42" t="s">
        <v>105</v>
      </c>
      <c r="C31" s="42">
        <f t="shared" si="9"/>
        <v>7594.7777777777774</v>
      </c>
      <c r="D31" s="43">
        <f t="shared" si="10"/>
        <v>1.0025033985170273</v>
      </c>
      <c r="E31" s="61">
        <v>123761</v>
      </c>
      <c r="F31" s="61">
        <v>136706</v>
      </c>
      <c r="G31" s="62"/>
      <c r="H31" s="42">
        <f t="shared" si="11"/>
        <v>540</v>
      </c>
      <c r="I31" s="42">
        <f t="shared" si="12"/>
        <v>136166</v>
      </c>
      <c r="J31" s="44">
        <f t="shared" si="13"/>
        <v>0</v>
      </c>
      <c r="K31" s="42" t="str">
        <f t="shared" si="14"/>
        <v/>
      </c>
      <c r="L31" s="42"/>
      <c r="M31" s="42">
        <v>210404680</v>
      </c>
      <c r="N31" s="49" t="s">
        <v>56</v>
      </c>
      <c r="O31" s="49" t="s">
        <v>53</v>
      </c>
      <c r="P31" s="50">
        <v>4.5</v>
      </c>
      <c r="Q31" s="42" t="s">
        <v>42</v>
      </c>
      <c r="R31" s="42" t="s">
        <v>43</v>
      </c>
      <c r="S31" s="42" t="s">
        <v>57</v>
      </c>
      <c r="T31" s="42">
        <v>4</v>
      </c>
      <c r="U31" s="42" t="s">
        <v>92</v>
      </c>
      <c r="V31" s="42">
        <v>30000</v>
      </c>
      <c r="W31" s="42">
        <v>250</v>
      </c>
      <c r="X31" s="42" t="s">
        <v>104</v>
      </c>
      <c r="Y31" s="48" t="s">
        <v>100</v>
      </c>
    </row>
    <row r="32" spans="1:25" x14ac:dyDescent="0.25">
      <c r="A32" s="41">
        <f t="shared" si="8"/>
        <v>18</v>
      </c>
      <c r="B32" s="42" t="s">
        <v>105</v>
      </c>
      <c r="C32" s="42">
        <f t="shared" si="9"/>
        <v>7594.7777777777774</v>
      </c>
      <c r="D32" s="43">
        <f t="shared" si="10"/>
        <v>1.0025033985170273</v>
      </c>
      <c r="E32" s="61">
        <v>123761</v>
      </c>
      <c r="F32" s="61">
        <v>136706</v>
      </c>
      <c r="G32" s="62"/>
      <c r="H32" s="42">
        <f t="shared" si="11"/>
        <v>540</v>
      </c>
      <c r="I32" s="42">
        <f t="shared" si="12"/>
        <v>136166</v>
      </c>
      <c r="J32" s="44">
        <f t="shared" si="13"/>
        <v>0</v>
      </c>
      <c r="K32" s="42" t="str">
        <f t="shared" si="14"/>
        <v/>
      </c>
      <c r="L32" s="42"/>
      <c r="M32" s="42">
        <v>210411386</v>
      </c>
      <c r="N32" s="49" t="s">
        <v>56</v>
      </c>
      <c r="O32" s="49" t="s">
        <v>54</v>
      </c>
      <c r="P32" s="50">
        <v>4.5</v>
      </c>
      <c r="Q32" s="42" t="s">
        <v>42</v>
      </c>
      <c r="R32" s="42" t="s">
        <v>43</v>
      </c>
      <c r="S32" s="42" t="s">
        <v>58</v>
      </c>
      <c r="T32" s="42">
        <v>4</v>
      </c>
      <c r="U32" s="42" t="s">
        <v>92</v>
      </c>
      <c r="V32" s="42">
        <v>30000</v>
      </c>
      <c r="W32" s="42">
        <v>250</v>
      </c>
      <c r="X32" s="42" t="s">
        <v>104</v>
      </c>
      <c r="Y32" s="48" t="s">
        <v>100</v>
      </c>
    </row>
    <row r="33" spans="1:25" x14ac:dyDescent="0.25">
      <c r="A33" s="41">
        <f t="shared" si="8"/>
        <v>18</v>
      </c>
      <c r="B33" s="42" t="s">
        <v>105</v>
      </c>
      <c r="C33" s="42">
        <f t="shared" si="9"/>
        <v>7594.7777777777774</v>
      </c>
      <c r="D33" s="43">
        <f t="shared" si="10"/>
        <v>1.0025033985170273</v>
      </c>
      <c r="E33" s="61">
        <v>123761</v>
      </c>
      <c r="F33" s="61">
        <v>136706</v>
      </c>
      <c r="G33" s="62"/>
      <c r="H33" s="42">
        <f t="shared" si="11"/>
        <v>540</v>
      </c>
      <c r="I33" s="42">
        <f t="shared" si="12"/>
        <v>136166</v>
      </c>
      <c r="J33" s="44">
        <f t="shared" si="13"/>
        <v>0</v>
      </c>
      <c r="K33" s="42" t="str">
        <f t="shared" si="14"/>
        <v/>
      </c>
      <c r="L33" s="42"/>
      <c r="M33" s="42">
        <v>210753615</v>
      </c>
      <c r="N33" s="49" t="s">
        <v>56</v>
      </c>
      <c r="O33" s="49" t="s">
        <v>51</v>
      </c>
      <c r="P33" s="50">
        <v>4.5</v>
      </c>
      <c r="Q33" s="42" t="s">
        <v>42</v>
      </c>
      <c r="R33" s="42" t="s">
        <v>43</v>
      </c>
      <c r="S33" s="42" t="s">
        <v>55</v>
      </c>
      <c r="T33" s="42">
        <v>4</v>
      </c>
      <c r="U33" s="42" t="s">
        <v>92</v>
      </c>
      <c r="V33" s="42">
        <v>30000</v>
      </c>
      <c r="W33" s="42">
        <v>250</v>
      </c>
      <c r="X33" s="42" t="s">
        <v>104</v>
      </c>
      <c r="Y33" s="48" t="s">
        <v>100</v>
      </c>
    </row>
    <row r="34" spans="1:25" x14ac:dyDescent="0.25">
      <c r="A34" s="41">
        <f t="shared" si="8"/>
        <v>12</v>
      </c>
      <c r="B34" s="42" t="s">
        <v>105</v>
      </c>
      <c r="C34" s="42">
        <f t="shared" si="9"/>
        <v>7594.833333333333</v>
      </c>
      <c r="D34" s="43">
        <f t="shared" si="10"/>
        <v>1.0025107317971944</v>
      </c>
      <c r="E34" s="61">
        <v>82192</v>
      </c>
      <c r="F34" s="61">
        <v>91138</v>
      </c>
      <c r="G34" s="62"/>
      <c r="H34" s="42">
        <f t="shared" si="11"/>
        <v>360</v>
      </c>
      <c r="I34" s="42">
        <f t="shared" si="12"/>
        <v>90778</v>
      </c>
      <c r="J34" s="44">
        <f t="shared" si="13"/>
        <v>0</v>
      </c>
      <c r="K34" s="42" t="str">
        <f t="shared" si="14"/>
        <v/>
      </c>
      <c r="L34" s="42"/>
      <c r="M34" s="42">
        <v>210404672</v>
      </c>
      <c r="N34" s="49" t="s">
        <v>50</v>
      </c>
      <c r="O34" s="49" t="s">
        <v>53</v>
      </c>
      <c r="P34" s="50">
        <v>3</v>
      </c>
      <c r="Q34" s="42" t="s">
        <v>42</v>
      </c>
      <c r="R34" s="42" t="s">
        <v>43</v>
      </c>
      <c r="S34" s="42" t="s">
        <v>52</v>
      </c>
      <c r="T34" s="42">
        <v>4</v>
      </c>
      <c r="U34" s="42" t="s">
        <v>92</v>
      </c>
      <c r="V34" s="42">
        <v>20000</v>
      </c>
      <c r="W34" s="42">
        <v>166</v>
      </c>
      <c r="X34" s="42" t="s">
        <v>104</v>
      </c>
      <c r="Y34" s="48" t="s">
        <v>100</v>
      </c>
    </row>
    <row r="35" spans="1:25" x14ac:dyDescent="0.25">
      <c r="A35" s="41">
        <f t="shared" si="8"/>
        <v>12</v>
      </c>
      <c r="B35" s="42" t="s">
        <v>105</v>
      </c>
      <c r="C35" s="42">
        <f t="shared" si="9"/>
        <v>7594.833333333333</v>
      </c>
      <c r="D35" s="43">
        <f t="shared" si="10"/>
        <v>1.0025107317971944</v>
      </c>
      <c r="E35" s="61">
        <v>82192</v>
      </c>
      <c r="F35" s="61">
        <v>91138</v>
      </c>
      <c r="G35" s="62"/>
      <c r="H35" s="42">
        <f t="shared" si="11"/>
        <v>360</v>
      </c>
      <c r="I35" s="42">
        <f t="shared" si="12"/>
        <v>90778</v>
      </c>
      <c r="J35" s="44">
        <f t="shared" si="13"/>
        <v>0</v>
      </c>
      <c r="K35" s="42" t="str">
        <f t="shared" si="14"/>
        <v/>
      </c>
      <c r="L35" s="42"/>
      <c r="M35" s="42">
        <v>210753584</v>
      </c>
      <c r="N35" s="49" t="s">
        <v>50</v>
      </c>
      <c r="O35" s="49" t="s">
        <v>51</v>
      </c>
      <c r="P35" s="50">
        <v>3</v>
      </c>
      <c r="Q35" s="42" t="s">
        <v>42</v>
      </c>
      <c r="R35" s="42" t="s">
        <v>43</v>
      </c>
      <c r="S35" s="42" t="s">
        <v>49</v>
      </c>
      <c r="T35" s="42">
        <v>4</v>
      </c>
      <c r="U35" s="42" t="s">
        <v>92</v>
      </c>
      <c r="V35" s="42">
        <v>20000</v>
      </c>
      <c r="W35" s="42">
        <v>166</v>
      </c>
      <c r="X35" s="42" t="s">
        <v>104</v>
      </c>
      <c r="Y35" s="48" t="s">
        <v>100</v>
      </c>
    </row>
    <row r="36" spans="1:25" ht="15.75" thickBot="1" x14ac:dyDescent="0.3">
      <c r="A36" s="63">
        <f t="shared" si="8"/>
        <v>16</v>
      </c>
      <c r="B36" s="64" t="s">
        <v>103</v>
      </c>
      <c r="C36" s="64">
        <f t="shared" si="9"/>
        <v>7877.4375</v>
      </c>
      <c r="D36" s="65">
        <f t="shared" si="10"/>
        <v>1.0398142113469677</v>
      </c>
      <c r="E36" s="108">
        <v>114030</v>
      </c>
      <c r="F36" s="108">
        <v>126039</v>
      </c>
      <c r="G36" s="64"/>
      <c r="H36" s="64">
        <f t="shared" si="11"/>
        <v>480</v>
      </c>
      <c r="I36" s="64">
        <f t="shared" si="12"/>
        <v>125559</v>
      </c>
      <c r="J36" s="66">
        <f t="shared" si="13"/>
        <v>0</v>
      </c>
      <c r="K36" s="64" t="str">
        <f t="shared" si="14"/>
        <v/>
      </c>
      <c r="L36" s="64"/>
      <c r="M36" s="64">
        <v>210616017</v>
      </c>
      <c r="N36" s="67" t="s">
        <v>60</v>
      </c>
      <c r="O36" s="67" t="s">
        <v>61</v>
      </c>
      <c r="P36" s="68">
        <v>4</v>
      </c>
      <c r="Q36" s="64" t="s">
        <v>42</v>
      </c>
      <c r="R36" s="64" t="s">
        <v>43</v>
      </c>
      <c r="S36" s="64" t="s">
        <v>59</v>
      </c>
      <c r="T36" s="64">
        <v>4</v>
      </c>
      <c r="U36" s="64" t="s">
        <v>92</v>
      </c>
      <c r="V36" s="64">
        <v>40000</v>
      </c>
      <c r="W36" s="64">
        <v>336</v>
      </c>
      <c r="X36" s="64" t="s">
        <v>104</v>
      </c>
      <c r="Y36" s="69" t="s">
        <v>13</v>
      </c>
    </row>
  </sheetData>
  <mergeCells count="4">
    <mergeCell ref="C1:R1"/>
    <mergeCell ref="C2:R2"/>
    <mergeCell ref="C3:R3"/>
    <mergeCell ref="C4:R4"/>
  </mergeCells>
  <conditionalFormatting sqref="H36 H28:H30">
    <cfRule type="expression" dxfId="1" priority="2">
      <formula>VALUE($K28)&gt;0</formula>
    </cfRule>
  </conditionalFormatting>
  <conditionalFormatting sqref="H36 H28:H30">
    <cfRule type="expression" dxfId="0" priority="1">
      <formula>$D28&lt;1.10000000001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pokae</cp:lastModifiedBy>
  <dcterms:created xsi:type="dcterms:W3CDTF">2021-03-04T13:51:43Z</dcterms:created>
  <dcterms:modified xsi:type="dcterms:W3CDTF">2024-04-09T11:41:57Z</dcterms:modified>
</cp:coreProperties>
</file>